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1fd5a6f06f966e53/Documents/VSDS/25/Výkresy/Kopřivnice hřbitov/Final soutěž/Rozpočet/"/>
    </mc:Choice>
  </mc:AlternateContent>
  <xr:revisionPtr revIDLastSave="2" documentId="13_ncr:1_{245AAB97-FFC7-401E-A8CA-0C28132BAAC0}" xr6:coauthVersionLast="47" xr6:coauthVersionMax="47" xr10:uidLastSave="{8FB8C787-5602-4DCB-BA65-11F9A9F1A025}"/>
  <bookViews>
    <workbookView xWindow="31485" yWindow="8115" windowWidth="19620" windowHeight="19815" xr2:uid="{00000000-000D-0000-FFFF-FFFF00000000}"/>
  </bookViews>
  <sheets>
    <sheet name="Rekapitulace stavby" sheetId="1" r:id="rId1"/>
    <sheet name="A - Demolice" sheetId="2" r:id="rId2"/>
    <sheet name="B - Komunikace" sheetId="3" r:id="rId3"/>
    <sheet name="C - Veřejné osvětlení" sheetId="4" r:id="rId4"/>
  </sheets>
  <definedNames>
    <definedName name="_xlnm._FilterDatabase" localSheetId="1" hidden="1">'A - Demolice'!$C$117:$K$145</definedName>
    <definedName name="_xlnm._FilterDatabase" localSheetId="2" hidden="1">'B - Komunikace'!$C$121:$K$159</definedName>
    <definedName name="_xlnm._FilterDatabase" localSheetId="3" hidden="1">'C - Veřejné osvětlení'!$C$120:$K$176</definedName>
    <definedName name="_xlnm.Print_Titles" localSheetId="1">'A - Demolice'!$117:$117</definedName>
    <definedName name="_xlnm.Print_Titles" localSheetId="2">'B - Komunikace'!$121:$121</definedName>
    <definedName name="_xlnm.Print_Titles" localSheetId="3">'C - Veřejné osvětlení'!$120:$120</definedName>
    <definedName name="_xlnm.Print_Titles" localSheetId="0">'Rekapitulace stavby'!$92:$92</definedName>
    <definedName name="_xlnm.Print_Area" localSheetId="1">'A - Demolice'!$C$4:$J$76,'A - Demolice'!$C$105:$K$145</definedName>
    <definedName name="_xlnm.Print_Area" localSheetId="2">'B - Komunikace'!$C$4:$J$76,'B - Komunikace'!$C$109:$K$159</definedName>
    <definedName name="_xlnm.Print_Area" localSheetId="3">'C - Veřejné osvětlení'!$C$4:$J$76,'C - Veřejné osvětlení'!$C$108:$K$176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5" i="1" l="1"/>
  <c r="AK26" i="1"/>
  <c r="J124" i="3"/>
  <c r="J126" i="3"/>
  <c r="J121" i="2"/>
  <c r="J122" i="2"/>
  <c r="J124" i="2"/>
  <c r="J125" i="2"/>
  <c r="J126" i="2"/>
  <c r="J127" i="2"/>
  <c r="J129" i="2"/>
  <c r="J130" i="2"/>
  <c r="J131" i="2"/>
  <c r="J133" i="2"/>
  <c r="J135" i="2"/>
  <c r="J137" i="2"/>
  <c r="J139" i="2"/>
  <c r="J140" i="2"/>
  <c r="J142" i="2"/>
  <c r="J143" i="2"/>
  <c r="J144" i="2"/>
  <c r="J148" i="2"/>
  <c r="J149" i="2"/>
  <c r="J150" i="2"/>
  <c r="J151" i="2"/>
  <c r="J152" i="2"/>
  <c r="J153" i="2"/>
  <c r="J125" i="3"/>
  <c r="J127" i="3"/>
  <c r="J128" i="3"/>
  <c r="J129" i="3"/>
  <c r="J130" i="3"/>
  <c r="J133" i="3"/>
  <c r="J132" i="3" s="1"/>
  <c r="J134" i="3"/>
  <c r="J135" i="3"/>
  <c r="J137" i="3"/>
  <c r="J138" i="3"/>
  <c r="J139" i="3"/>
  <c r="J140" i="3"/>
  <c r="J141" i="3"/>
  <c r="J142" i="3"/>
  <c r="J143" i="3"/>
  <c r="J144" i="3"/>
  <c r="J145" i="3"/>
  <c r="J147" i="2" l="1"/>
  <c r="J37" i="4"/>
  <c r="J36" i="4"/>
  <c r="AY97" i="1" s="1"/>
  <c r="J35" i="4"/>
  <c r="AX97" i="1" s="1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P147" i="4" s="1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T123" i="4" s="1"/>
  <c r="T122" i="4" s="1"/>
  <c r="R124" i="4"/>
  <c r="R123" i="4"/>
  <c r="R122" i="4" s="1"/>
  <c r="P124" i="4"/>
  <c r="P123" i="4"/>
  <c r="P122" i="4" s="1"/>
  <c r="F115" i="4"/>
  <c r="E113" i="4"/>
  <c r="F89" i="4"/>
  <c r="E87" i="4"/>
  <c r="J24" i="4"/>
  <c r="E24" i="4"/>
  <c r="J118" i="4" s="1"/>
  <c r="J23" i="4"/>
  <c r="J21" i="4"/>
  <c r="E21" i="4"/>
  <c r="J91" i="4" s="1"/>
  <c r="J20" i="4"/>
  <c r="J18" i="4"/>
  <c r="E18" i="4"/>
  <c r="F118" i="4" s="1"/>
  <c r="J17" i="4"/>
  <c r="J15" i="4"/>
  <c r="E15" i="4"/>
  <c r="F117" i="4" s="1"/>
  <c r="J14" i="4"/>
  <c r="J12" i="4"/>
  <c r="J89" i="4"/>
  <c r="E7" i="4"/>
  <c r="E111" i="4" s="1"/>
  <c r="J37" i="3"/>
  <c r="J36" i="3"/>
  <c r="AY96" i="1" s="1"/>
  <c r="J35" i="3"/>
  <c r="AX96" i="1"/>
  <c r="BI159" i="3"/>
  <c r="BH159" i="3"/>
  <c r="BG159" i="3"/>
  <c r="BF159" i="3"/>
  <c r="T159" i="3"/>
  <c r="T158" i="3" s="1"/>
  <c r="R159" i="3"/>
  <c r="R158" i="3" s="1"/>
  <c r="P159" i="3"/>
  <c r="P158" i="3" s="1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T146" i="3" s="1"/>
  <c r="R147" i="3"/>
  <c r="R146" i="3"/>
  <c r="P147" i="3"/>
  <c r="P146" i="3" s="1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F116" i="3"/>
  <c r="E114" i="3"/>
  <c r="F89" i="3"/>
  <c r="E87" i="3"/>
  <c r="J24" i="3"/>
  <c r="E24" i="3"/>
  <c r="J92" i="3" s="1"/>
  <c r="J23" i="3"/>
  <c r="J21" i="3"/>
  <c r="E21" i="3"/>
  <c r="J118" i="3" s="1"/>
  <c r="J20" i="3"/>
  <c r="J18" i="3"/>
  <c r="E18" i="3"/>
  <c r="F119" i="3" s="1"/>
  <c r="J17" i="3"/>
  <c r="J15" i="3"/>
  <c r="E15" i="3"/>
  <c r="F91" i="3" s="1"/>
  <c r="J14" i="3"/>
  <c r="J12" i="3"/>
  <c r="J116" i="3"/>
  <c r="E7" i="3"/>
  <c r="E112" i="3"/>
  <c r="J37" i="2"/>
  <c r="J36" i="2"/>
  <c r="AY95" i="1" s="1"/>
  <c r="J35" i="2"/>
  <c r="AX95" i="1" s="1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92" i="2" s="1"/>
  <c r="J23" i="2"/>
  <c r="J21" i="2"/>
  <c r="E21" i="2"/>
  <c r="J114" i="2" s="1"/>
  <c r="J20" i="2"/>
  <c r="J18" i="2"/>
  <c r="E18" i="2"/>
  <c r="F115" i="2" s="1"/>
  <c r="J17" i="2"/>
  <c r="J15" i="2"/>
  <c r="E15" i="2"/>
  <c r="F114" i="2" s="1"/>
  <c r="J14" i="2"/>
  <c r="J12" i="2"/>
  <c r="J89" i="2"/>
  <c r="E7" i="2"/>
  <c r="E108" i="2" s="1"/>
  <c r="L90" i="1"/>
  <c r="AM90" i="1"/>
  <c r="AM89" i="1"/>
  <c r="L89" i="1"/>
  <c r="AM87" i="1"/>
  <c r="L87" i="1"/>
  <c r="L85" i="1"/>
  <c r="L84" i="1"/>
  <c r="BK122" i="2"/>
  <c r="BK129" i="2"/>
  <c r="J157" i="3"/>
  <c r="BK144" i="3"/>
  <c r="BK129" i="3"/>
  <c r="BK167" i="4"/>
  <c r="BK146" i="4"/>
  <c r="J131" i="4"/>
  <c r="J148" i="4"/>
  <c r="J147" i="4" s="1"/>
  <c r="J171" i="4"/>
  <c r="BK140" i="4"/>
  <c r="J157" i="4"/>
  <c r="J139" i="4"/>
  <c r="BK142" i="2"/>
  <c r="BK140" i="2"/>
  <c r="BK139" i="2"/>
  <c r="BK135" i="2"/>
  <c r="BK127" i="2"/>
  <c r="AS94" i="1"/>
  <c r="BK124" i="2"/>
  <c r="J154" i="3"/>
  <c r="J153" i="3"/>
  <c r="BK133" i="3"/>
  <c r="J156" i="3"/>
  <c r="BK138" i="3"/>
  <c r="BK126" i="3"/>
  <c r="BK154" i="3"/>
  <c r="BK149" i="3"/>
  <c r="BK140" i="3"/>
  <c r="BK135" i="3"/>
  <c r="BK128" i="3"/>
  <c r="BK174" i="4"/>
  <c r="J165" i="4"/>
  <c r="J158" i="4"/>
  <c r="J150" i="4"/>
  <c r="J144" i="4"/>
  <c r="BK139" i="4"/>
  <c r="BK134" i="4"/>
  <c r="J174" i="4"/>
  <c r="BK169" i="4"/>
  <c r="BK163" i="4"/>
  <c r="J155" i="4"/>
  <c r="BK144" i="4"/>
  <c r="BK142" i="4"/>
  <c r="J138" i="4"/>
  <c r="BK133" i="4"/>
  <c r="J168" i="4"/>
  <c r="J166" i="4"/>
  <c r="J164" i="4"/>
  <c r="J153" i="4"/>
  <c r="J135" i="4"/>
  <c r="J132" i="4"/>
  <c r="BK168" i="4"/>
  <c r="J163" i="4"/>
  <c r="BK155" i="4"/>
  <c r="BK152" i="4"/>
  <c r="J143" i="4"/>
  <c r="BK138" i="4"/>
  <c r="J136" i="4"/>
  <c r="BK131" i="4"/>
  <c r="BK143" i="2"/>
  <c r="BK130" i="2"/>
  <c r="BK159" i="3"/>
  <c r="J159" i="3"/>
  <c r="J158" i="3" s="1"/>
  <c r="BK142" i="3"/>
  <c r="BK171" i="4"/>
  <c r="J142" i="4"/>
  <c r="BK166" i="4"/>
  <c r="J129" i="4"/>
  <c r="BK159" i="4"/>
  <c r="BK130" i="4"/>
  <c r="J172" i="4"/>
  <c r="J146" i="4"/>
  <c r="J124" i="4"/>
  <c r="J123" i="4" s="1"/>
  <c r="BK137" i="2"/>
  <c r="BK131" i="2"/>
  <c r="BK126" i="2"/>
  <c r="BK121" i="2"/>
  <c r="BK133" i="2"/>
  <c r="BK144" i="2"/>
  <c r="BK125" i="2"/>
  <c r="BK156" i="3"/>
  <c r="J149" i="3"/>
  <c r="J147" i="3"/>
  <c r="J146" i="3" s="1"/>
  <c r="BK134" i="3"/>
  <c r="BK143" i="3"/>
  <c r="BK147" i="3"/>
  <c r="BK127" i="3"/>
  <c r="BK157" i="3"/>
  <c r="BK153" i="3"/>
  <c r="BK145" i="3"/>
  <c r="BK141" i="3"/>
  <c r="BK139" i="3"/>
  <c r="BK137" i="3"/>
  <c r="BK130" i="3"/>
  <c r="BK125" i="3"/>
  <c r="BK175" i="4"/>
  <c r="J169" i="4"/>
  <c r="BK161" i="4"/>
  <c r="BK157" i="4"/>
  <c r="BK148" i="4"/>
  <c r="J140" i="4"/>
  <c r="J137" i="4"/>
  <c r="BK132" i="4"/>
  <c r="BK124" i="4"/>
  <c r="BK172" i="4"/>
  <c r="J159" i="4"/>
  <c r="J152" i="4"/>
  <c r="BK143" i="4"/>
  <c r="BK141" i="4"/>
  <c r="BK135" i="4"/>
  <c r="J128" i="4"/>
  <c r="J167" i="4"/>
  <c r="BK165" i="4"/>
  <c r="J161" i="4"/>
  <c r="BK136" i="4"/>
  <c r="J133" i="4"/>
  <c r="BK129" i="4"/>
  <c r="BK128" i="4"/>
  <c r="J175" i="4"/>
  <c r="BK164" i="4"/>
  <c r="BK158" i="4"/>
  <c r="BK153" i="4"/>
  <c r="BK150" i="4"/>
  <c r="J141" i="4"/>
  <c r="BK137" i="4"/>
  <c r="J134" i="4"/>
  <c r="J130" i="4"/>
  <c r="J127" i="4" l="1"/>
  <c r="J126" i="4" s="1"/>
  <c r="J122" i="4" s="1"/>
  <c r="J121" i="4" s="1"/>
  <c r="J148" i="3"/>
  <c r="J123" i="3" s="1"/>
  <c r="J122" i="3" s="1"/>
  <c r="J120" i="2"/>
  <c r="T120" i="2"/>
  <c r="T119" i="2" s="1"/>
  <c r="T118" i="2" s="1"/>
  <c r="BK124" i="3"/>
  <c r="J98" i="3" s="1"/>
  <c r="R124" i="3"/>
  <c r="T124" i="3"/>
  <c r="R132" i="3"/>
  <c r="P148" i="3"/>
  <c r="R148" i="3"/>
  <c r="P127" i="4"/>
  <c r="P126" i="4"/>
  <c r="P121" i="4" s="1"/>
  <c r="AU97" i="1" s="1"/>
  <c r="BK147" i="4"/>
  <c r="J101" i="4" s="1"/>
  <c r="P120" i="2"/>
  <c r="P119" i="2" s="1"/>
  <c r="P118" i="2" s="1"/>
  <c r="AU95" i="1" s="1"/>
  <c r="R120" i="2"/>
  <c r="R119" i="2" s="1"/>
  <c r="R118" i="2" s="1"/>
  <c r="P124" i="3"/>
  <c r="BK132" i="3"/>
  <c r="J99" i="3" s="1"/>
  <c r="T132" i="3"/>
  <c r="BK148" i="3"/>
  <c r="J101" i="3" s="1"/>
  <c r="T148" i="3"/>
  <c r="BK127" i="4"/>
  <c r="J100" i="4" s="1"/>
  <c r="R127" i="4"/>
  <c r="T127" i="4"/>
  <c r="R147" i="4"/>
  <c r="BK120" i="2"/>
  <c r="BK119" i="2" s="1"/>
  <c r="J119" i="2" s="1"/>
  <c r="J118" i="2" s="1"/>
  <c r="P132" i="3"/>
  <c r="T147" i="4"/>
  <c r="BK146" i="3"/>
  <c r="J100" i="3" s="1"/>
  <c r="BK158" i="3"/>
  <c r="J102" i="3"/>
  <c r="BK123" i="4"/>
  <c r="J98" i="4" s="1"/>
  <c r="F91" i="4"/>
  <c r="J115" i="4"/>
  <c r="BE134" i="4"/>
  <c r="BE135" i="4"/>
  <c r="BE158" i="4"/>
  <c r="BE164" i="4"/>
  <c r="BE166" i="4"/>
  <c r="E85" i="4"/>
  <c r="J92" i="4"/>
  <c r="J117" i="4"/>
  <c r="BE124" i="4"/>
  <c r="BE133" i="4"/>
  <c r="BE136" i="4"/>
  <c r="BE138" i="4"/>
  <c r="BE142" i="4"/>
  <c r="BE144" i="4"/>
  <c r="BE146" i="4"/>
  <c r="BE148" i="4"/>
  <c r="BE157" i="4"/>
  <c r="BE159" i="4"/>
  <c r="BE167" i="4"/>
  <c r="BE169" i="4"/>
  <c r="BE174" i="4"/>
  <c r="F92" i="4"/>
  <c r="BE129" i="4"/>
  <c r="BE130" i="4"/>
  <c r="BE131" i="4"/>
  <c r="BE139" i="4"/>
  <c r="BE150" i="4"/>
  <c r="BE153" i="4"/>
  <c r="BE163" i="4"/>
  <c r="BE171" i="4"/>
  <c r="BE128" i="4"/>
  <c r="BE132" i="4"/>
  <c r="BE137" i="4"/>
  <c r="BE140" i="4"/>
  <c r="BE141" i="4"/>
  <c r="BE143" i="4"/>
  <c r="BE152" i="4"/>
  <c r="BE155" i="4"/>
  <c r="BE161" i="4"/>
  <c r="BE165" i="4"/>
  <c r="BE168" i="4"/>
  <c r="BE172" i="4"/>
  <c r="BE175" i="4"/>
  <c r="E85" i="3"/>
  <c r="J89" i="3"/>
  <c r="F92" i="3"/>
  <c r="J119" i="3"/>
  <c r="BE125" i="3"/>
  <c r="BE126" i="3"/>
  <c r="BE127" i="3"/>
  <c r="BE133" i="3"/>
  <c r="BE134" i="3"/>
  <c r="BE138" i="3"/>
  <c r="BE141" i="3"/>
  <c r="BE156" i="3"/>
  <c r="BE157" i="3"/>
  <c r="BE159" i="3"/>
  <c r="J91" i="3"/>
  <c r="F118" i="3"/>
  <c r="BE140" i="3"/>
  <c r="BE144" i="3"/>
  <c r="BE128" i="3"/>
  <c r="BE129" i="3"/>
  <c r="BE130" i="3"/>
  <c r="BE135" i="3"/>
  <c r="BE137" i="3"/>
  <c r="BE139" i="3"/>
  <c r="BE142" i="3"/>
  <c r="BE143" i="3"/>
  <c r="BE145" i="3"/>
  <c r="BE147" i="3"/>
  <c r="BE149" i="3"/>
  <c r="BE153" i="3"/>
  <c r="BE154" i="3"/>
  <c r="E85" i="2"/>
  <c r="J91" i="2"/>
  <c r="F92" i="2"/>
  <c r="J112" i="2"/>
  <c r="J115" i="2"/>
  <c r="BE122" i="2"/>
  <c r="BE125" i="2"/>
  <c r="BE127" i="2"/>
  <c r="BE129" i="2"/>
  <c r="BE144" i="2"/>
  <c r="F91" i="2"/>
  <c r="BE121" i="2"/>
  <c r="BE124" i="2"/>
  <c r="BE126" i="2"/>
  <c r="BE130" i="2"/>
  <c r="BE131" i="2"/>
  <c r="BE135" i="2"/>
  <c r="BE137" i="2"/>
  <c r="BE139" i="2"/>
  <c r="BE140" i="2"/>
  <c r="BE142" i="2"/>
  <c r="BE143" i="2"/>
  <c r="BE133" i="2"/>
  <c r="J34" i="2"/>
  <c r="AW95" i="1" s="1"/>
  <c r="F36" i="3"/>
  <c r="BC96" i="1" s="1"/>
  <c r="F34" i="3"/>
  <c r="BA96" i="1" s="1"/>
  <c r="F35" i="3"/>
  <c r="BB96" i="1" s="1"/>
  <c r="J34" i="4"/>
  <c r="AW97" i="1" s="1"/>
  <c r="F35" i="2"/>
  <c r="BB95" i="1" s="1"/>
  <c r="F34" i="2"/>
  <c r="BA95" i="1" s="1"/>
  <c r="J34" i="3"/>
  <c r="AW96" i="1" s="1"/>
  <c r="F37" i="3"/>
  <c r="BD96" i="1" s="1"/>
  <c r="F34" i="4"/>
  <c r="BA97" i="1"/>
  <c r="F35" i="4"/>
  <c r="BB97" i="1" s="1"/>
  <c r="F36" i="2"/>
  <c r="BC95" i="1" s="1"/>
  <c r="F36" i="4"/>
  <c r="BC97" i="1" s="1"/>
  <c r="F37" i="2"/>
  <c r="BD95" i="1" s="1"/>
  <c r="F37" i="4"/>
  <c r="BD97" i="1" s="1"/>
  <c r="J98" i="2" l="1"/>
  <c r="BK118" i="2"/>
  <c r="J96" i="2" s="1"/>
  <c r="J97" i="2"/>
  <c r="T126" i="4"/>
  <c r="T121" i="4"/>
  <c r="R126" i="4"/>
  <c r="R121" i="4"/>
  <c r="P123" i="3"/>
  <c r="P122" i="3" s="1"/>
  <c r="AU96" i="1" s="1"/>
  <c r="AU94" i="1" s="1"/>
  <c r="T123" i="3"/>
  <c r="T122" i="3" s="1"/>
  <c r="R123" i="3"/>
  <c r="R122" i="3" s="1"/>
  <c r="BK122" i="4"/>
  <c r="J97" i="4" s="1"/>
  <c r="BK126" i="4"/>
  <c r="J99" i="4" s="1"/>
  <c r="BK123" i="3"/>
  <c r="J97" i="3" s="1"/>
  <c r="J33" i="3"/>
  <c r="AV96" i="1" s="1"/>
  <c r="AT96" i="1" s="1"/>
  <c r="J33" i="2"/>
  <c r="AV95" i="1" s="1"/>
  <c r="AT95" i="1" s="1"/>
  <c r="BC94" i="1"/>
  <c r="AY94" i="1" s="1"/>
  <c r="F33" i="2"/>
  <c r="AZ95" i="1" s="1"/>
  <c r="BA94" i="1"/>
  <c r="W30" i="1" s="1"/>
  <c r="BB94" i="1"/>
  <c r="AX94" i="1" s="1"/>
  <c r="BD94" i="1"/>
  <c r="W33" i="1" s="1"/>
  <c r="J33" i="4"/>
  <c r="AV97" i="1" s="1"/>
  <c r="AT97" i="1" s="1"/>
  <c r="F33" i="3"/>
  <c r="AZ96" i="1" s="1"/>
  <c r="F33" i="4"/>
  <c r="AZ97" i="1" s="1"/>
  <c r="J30" i="2" l="1"/>
  <c r="AG95" i="1" s="1"/>
  <c r="BK122" i="3"/>
  <c r="J96" i="3" s="1"/>
  <c r="BK121" i="4"/>
  <c r="J30" i="4" s="1"/>
  <c r="AG97" i="1" s="1"/>
  <c r="AN97" i="1" s="1"/>
  <c r="AZ94" i="1"/>
  <c r="AV94" i="1" s="1"/>
  <c r="AK29" i="1" s="1"/>
  <c r="AW94" i="1"/>
  <c r="AK30" i="1" s="1"/>
  <c r="W32" i="1"/>
  <c r="W31" i="1"/>
  <c r="AN95" i="1" l="1"/>
  <c r="J39" i="2"/>
  <c r="J39" i="4"/>
  <c r="J96" i="4"/>
  <c r="J30" i="3"/>
  <c r="AG96" i="1" s="1"/>
  <c r="AN96" i="1" s="1"/>
  <c r="W29" i="1"/>
  <c r="AT94" i="1"/>
  <c r="AN94" i="1" l="1"/>
  <c r="AG94" i="1"/>
  <c r="J39" i="3"/>
</calcChain>
</file>

<file path=xl/sharedStrings.xml><?xml version="1.0" encoding="utf-8"?>
<sst xmlns="http://schemas.openxmlformats.org/spreadsheetml/2006/main" count="2034" uniqueCount="461">
  <si>
    <t>Export Komplet</t>
  </si>
  <si>
    <t/>
  </si>
  <si>
    <t>2.0</t>
  </si>
  <si>
    <t>False</t>
  </si>
  <si>
    <t>{a28eb0d0-f61e-4dd9-b828-3be688aec373}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</si>
  <si>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</si>
  <si>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</si>
  <si>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</si>
  <si>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</si>
  <si>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</si>
  <si>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</si>
  <si>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</si>
  <si>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</si>
  <si>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250802</t>
  </si>
  <si>
    <t>Stavba:</t>
  </si>
  <si>
    <t>Hřbitov kopřivnice</t>
  </si>
  <si>
    <t>KSO:</t>
  </si>
  <si>
    <t>CC-CZ:</t>
  </si>
  <si>
    <t>Místo:</t>
  </si>
  <si>
    <t xml:space="preserve"> </t>
  </si>
  <si>
    <t>Datum:</t>
  </si>
  <si>
    <t>19. 3. 2025</t>
  </si>
  <si>
    <t>Zadavatel:</t>
  </si>
  <si>
    <t>IČ:</t>
  </si>
  <si>
    <t>DIČ:</t>
  </si>
  <si>
    <t>Zhotovitel: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</si>
  <si>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</si>
  <si>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</si>
  <si>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</si>
  <si>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</si>
  <si>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</si>
  <si>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</si>
  <si>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</si>
  <si>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</si>
  <si>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</si>
  <si>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</si>
  <si>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</si>
  <si>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</si>
  <si>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</si>
  <si>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</si>
  <si>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</si>
  <si>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</si>
  <si>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</si>
  <si>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</si>
  <si>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</si>
  <si>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</si>
  <si>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</si>
  <si>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</si>
  <si>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</si>
  <si>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</si>
  <si>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</si>
  <si>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</si>
  <si>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</si>
  <si>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</si>
  <si>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</si>
  <si>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</si>
  <si>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</si>
  <si>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</si>
  <si>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</si>
  <si>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</si>
  <si>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</si>
  <si>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</si>
  <si>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</si>
  <si>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</si>
  <si>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</si>
  <si>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</si>
  <si>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</si>
  <si>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</si>
  <si>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</si>
  <si>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</si>
  <si>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</si>
  <si>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</si>
  <si>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</si>
  <si>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</si>
  <si>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</si>
  <si>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</si>
  <si>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</t>
  </si>
  <si>
    <t>1</t>
  </si>
  <si>
    <t>{46e35fc9-d599-4844-b88a-da5f14e42a7b}</t>
  </si>
  <si>
    <t>2</t>
  </si>
  <si>
    <t>B</t>
  </si>
  <si>
    <t>Komunikace</t>
  </si>
  <si>
    <t>{3841eb72-e1fa-4611-be7e-e890d9d59f08}</t>
  </si>
  <si>
    <t>C</t>
  </si>
  <si>
    <t>Veřejné osvětlení</t>
  </si>
  <si>
    <t>{ce1fd83c-be36-4e22-90bf-3e31dc555bab}</t>
  </si>
  <si>
    <t>KRYCÍ LIST SOUPISU PRACÍ</t>
  </si>
  <si>
    <t>Objekt:</t>
  </si>
  <si>
    <t>A - Demolice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</si>
  <si>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</si>
  <si>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</si>
  <si>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</si>
  <si>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</si>
  <si>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</si>
  <si>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</si>
  <si>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</si>
  <si>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</si>
  <si>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</si>
  <si>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</si>
  <si>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</si>
  <si>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</si>
  <si>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</si>
  <si>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</si>
  <si>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</si>
  <si>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</si>
  <si>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</si>
  <si>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</si>
  <si>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</si>
  <si>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</si>
  <si>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</si>
  <si>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</si>
  <si>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</si>
  <si>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</si>
  <si>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5</t>
  </si>
  <si>
    <t>K</t>
  </si>
  <si>
    <t>113107163</t>
  </si>
  <si>
    <t>Odstranění podkladu z kameniva drceného tl přes 200 do 300 mm strojně pl přes 50 do 200 m2</t>
  </si>
  <si>
    <t>m2</t>
  </si>
  <si>
    <t>CS ÚRS 2025 01</t>
  </si>
  <si>
    <t>4</t>
  </si>
  <si>
    <t>1280000241</t>
  </si>
  <si>
    <t>3</t>
  </si>
  <si>
    <t>113154531</t>
  </si>
  <si>
    <t>Frézování živičného krytu tl do 30 mm pruh š do 1 m pl přes 500 do 2000 m2</t>
  </si>
  <si>
    <t>361088618</t>
  </si>
  <si>
    <t>VV</t>
  </si>
  <si>
    <t>240,0*3,50</t>
  </si>
  <si>
    <t>113154538</t>
  </si>
  <si>
    <t>Frézování živičného krytu tl 100 mm pruh š do 1 m pl přes 500 do 2000 m2</t>
  </si>
  <si>
    <t>-1842027694</t>
  </si>
  <si>
    <t>113202111</t>
  </si>
  <si>
    <t>Vytrhání obrub krajníků obrubníků stojatých</t>
  </si>
  <si>
    <t>m</t>
  </si>
  <si>
    <t>-839201559</t>
  </si>
  <si>
    <t>121151103</t>
  </si>
  <si>
    <t>Sejmutí ornice plochy do 100 m2 tl vrstvy do 200 mm strojně</t>
  </si>
  <si>
    <t>837334404</t>
  </si>
  <si>
    <t>7</t>
  </si>
  <si>
    <t>132251101</t>
  </si>
  <si>
    <t>Hloubení rýh nezapažených š do 800 mm v hornině třídy těžitelnosti I skupiny 3 objem do 20 m3 strojně</t>
  </si>
  <si>
    <t>m3</t>
  </si>
  <si>
    <t>-1576338619</t>
  </si>
  <si>
    <t>810*0,10*0,20</t>
  </si>
  <si>
    <t>6</t>
  </si>
  <si>
    <t>162351103</t>
  </si>
  <si>
    <t>Vodorovné přemístění přes 50 do 500 m výkopku/sypaniny z horniny třídy těžitelnosti I skupiny 1 až 3</t>
  </si>
  <si>
    <t>-709245992</t>
  </si>
  <si>
    <t>8</t>
  </si>
  <si>
    <t>162751117</t>
  </si>
  <si>
    <t>Vodorovné přemístění přes 9 000 do 10000 m výkopku/sypaniny z horniny třídy těžitelnosti I skupiny 1 až 3</t>
  </si>
  <si>
    <t>-920870105</t>
  </si>
  <si>
    <t>10</t>
  </si>
  <si>
    <t>171201231</t>
  </si>
  <si>
    <t>Poplatek za uložení zeminy a kamení na recyklační skládce (skládkovné) kód odpadu 17 05 04</t>
  </si>
  <si>
    <t>t</t>
  </si>
  <si>
    <t>973082075</t>
  </si>
  <si>
    <t>16,20*1,80</t>
  </si>
  <si>
    <t>9</t>
  </si>
  <si>
    <t>171251201</t>
  </si>
  <si>
    <t>Uložení sypaniny na skládky nebo meziskládky</t>
  </si>
  <si>
    <t>2073376754</t>
  </si>
  <si>
    <t>16,200+41,0</t>
  </si>
  <si>
    <t>11</t>
  </si>
  <si>
    <t>997221551</t>
  </si>
  <si>
    <t>Vodorovná doprava suti ze sypkých materiálů do 1 km</t>
  </si>
  <si>
    <t>1883471790</t>
  </si>
  <si>
    <t>458,855-151,495</t>
  </si>
  <si>
    <t>997221559</t>
  </si>
  <si>
    <t>Příplatek ZKD 1 km u vodorovné dopravy suti ze sypkých materiálů</t>
  </si>
  <si>
    <t>-1685968415</t>
  </si>
  <si>
    <t>307,36*9</t>
  </si>
  <si>
    <t>13</t>
  </si>
  <si>
    <t>997221571</t>
  </si>
  <si>
    <t>Vodorovná doprava vybouraných hmot do 1 km</t>
  </si>
  <si>
    <t>1425163883</t>
  </si>
  <si>
    <t>14</t>
  </si>
  <si>
    <t>997221579</t>
  </si>
  <si>
    <t>Příplatek ZKD 1 km u vodorovné dopravy vybouraných hmot</t>
  </si>
  <si>
    <t>-1688262610</t>
  </si>
  <si>
    <t>151,495*9</t>
  </si>
  <si>
    <t>15</t>
  </si>
  <si>
    <t>997221861</t>
  </si>
  <si>
    <t>Poplatek za uložení na recyklační skládce (skládkovné) stavebního odpadu z prostého betonu pod kódem 17 01 01</t>
  </si>
  <si>
    <t>904821412</t>
  </si>
  <si>
    <t>17</t>
  </si>
  <si>
    <t>997221873</t>
  </si>
  <si>
    <t>Poplatek za uložení na recyklační skládce (skládkovné) stavebního odpadu zeminy a kamení zatříděného do Katalogu odpadů pod kódem 17 05 04</t>
  </si>
  <si>
    <t>-1473869293</t>
  </si>
  <si>
    <t>16</t>
  </si>
  <si>
    <t>997221875</t>
  </si>
  <si>
    <t>Poplatek za uložení na recyklační skládce (skládkovné) stavebního odpadu asfaltového bez obsahu dehtu zatříděného do Katalogu odpadů pod kódem 17 03 02</t>
  </si>
  <si>
    <t>-367954185</t>
  </si>
  <si>
    <t>57,96+139,84</t>
  </si>
  <si>
    <t>B - Komunikace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</si>
  <si>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</si>
  <si>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</si>
  <si>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</si>
  <si>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998 - Přesun hmot</t>
  </si>
  <si>
    <t>-983219096</t>
  </si>
  <si>
    <t>167151101</t>
  </si>
  <si>
    <t>Nakládání výkopku z hornin třídy těžitelnosti I skupiny 1 až 3 do 100 m3</t>
  </si>
  <si>
    <t>-1113789103</t>
  </si>
  <si>
    <t>181006121</t>
  </si>
  <si>
    <t>Rozprostření zemin tl vrstvy do 0,1 m schopných zúrodnění ve sklonu přes 1:5</t>
  </si>
  <si>
    <t>-1976396493</t>
  </si>
  <si>
    <t>181111111</t>
  </si>
  <si>
    <t>Plošná úprava terénu do 500 m2 zemina skupiny 1 až 4 nerovnosti přes 50 do 100 mm v rovinně a svahu do 1:5</t>
  </si>
  <si>
    <t>-159287012</t>
  </si>
  <si>
    <t>-1115648270</t>
  </si>
  <si>
    <t>M</t>
  </si>
  <si>
    <t>00572420</t>
  </si>
  <si>
    <t>osivo směs travní parková okrasná</t>
  </si>
  <si>
    <t>kg</t>
  </si>
  <si>
    <t>1912149407</t>
  </si>
  <si>
    <t>410,000*0,035</t>
  </si>
  <si>
    <t>Komunikace pozemní</t>
  </si>
  <si>
    <t>19</t>
  </si>
  <si>
    <t>113106022</t>
  </si>
  <si>
    <t>Rozebrání dlažeb při překopech komunikací pro pěší z kamenných dlaždic ručně</t>
  </si>
  <si>
    <t>1082035502</t>
  </si>
  <si>
    <t>113107431</t>
  </si>
  <si>
    <t>Odstranění podkladu z betonu prostého tl přes 100 do 150 mm při překopech strojně pl do 15 m2</t>
  </si>
  <si>
    <t>166015409</t>
  </si>
  <si>
    <t>23</t>
  </si>
  <si>
    <t>113107441</t>
  </si>
  <si>
    <t>Odstranění podkladu živičných tl do 50 mm při překopech strojně pl do 15 m2</t>
  </si>
  <si>
    <t>1131216677</t>
  </si>
  <si>
    <t>102,0*0,50</t>
  </si>
  <si>
    <t>22</t>
  </si>
  <si>
    <t>566901173</t>
  </si>
  <si>
    <t>Vyspravení podkladu po překopech inženýrských sítí plochy do 15 m2 směsí stmelenou cementem SC 20/25 tl 200 mm</t>
  </si>
  <si>
    <t>2114673379</t>
  </si>
  <si>
    <t>24</t>
  </si>
  <si>
    <t>1136914241</t>
  </si>
  <si>
    <t>573111112</t>
  </si>
  <si>
    <t>Postřik živičný infiltrační s posypem z asfaltu množství 1 kg/m2</t>
  </si>
  <si>
    <t>-27710552</t>
  </si>
  <si>
    <t>564831011</t>
  </si>
  <si>
    <t>Podklad ze štěrkodrtě ŠD plochy do 100 m2 tl 100 mm</t>
  </si>
  <si>
    <t>-1606313771</t>
  </si>
  <si>
    <t>573231107</t>
  </si>
  <si>
    <t>Postřik živičný spojovací ze silniční emulze v množství 0,40 kg/m2</t>
  </si>
  <si>
    <t>711726080</t>
  </si>
  <si>
    <t>577134111</t>
  </si>
  <si>
    <t>Asfaltový beton vrstva obrusná ACO 11+ (ABS) tř. I tl 40 mm š do 3 m z nemodifikovaného asfaltu</t>
  </si>
  <si>
    <t>343883476</t>
  </si>
  <si>
    <t>577155111</t>
  </si>
  <si>
    <t>Asfaltový beton vrstva obrusná ACO 16 (ABH) tl 60 mm š do 3 m z nemodifikovaného asfaltu</t>
  </si>
  <si>
    <t>323141254</t>
  </si>
  <si>
    <t>591211111</t>
  </si>
  <si>
    <t>Kladení dlažby z kostek drobných z kamene do lože z kameniva těženého tl 50 mm</t>
  </si>
  <si>
    <t>-1058582366</t>
  </si>
  <si>
    <t>20</t>
  </si>
  <si>
    <t>594111112</t>
  </si>
  <si>
    <t>Kladení dlažby z lomového kamene tl do 100 mm s provedením lože z kameniva těženého</t>
  </si>
  <si>
    <t>868397469</t>
  </si>
  <si>
    <t>Vedení trubní dálková a přípojná</t>
  </si>
  <si>
    <t>18</t>
  </si>
  <si>
    <t>899132111R</t>
  </si>
  <si>
    <t xml:space="preserve">Výšková úprava poklopu kanalizačního </t>
  </si>
  <si>
    <t>kus</t>
  </si>
  <si>
    <t>1083614310</t>
  </si>
  <si>
    <t>Ostatní konstrukce a práce, bourání</t>
  </si>
  <si>
    <t>58381007</t>
  </si>
  <si>
    <t>kostka štípaná dlažební žula drobná 8/10</t>
  </si>
  <si>
    <t>1859514455</t>
  </si>
  <si>
    <t>(810,00+813,00)*0,10*1,02</t>
  </si>
  <si>
    <t>215,0*1,02</t>
  </si>
  <si>
    <t>Součet</t>
  </si>
  <si>
    <t>27</t>
  </si>
  <si>
    <t>916111122</t>
  </si>
  <si>
    <t>Osazení obruby z drobných kostek bez boční opěry do lože z betonu prostého</t>
  </si>
  <si>
    <t>-2021900793</t>
  </si>
  <si>
    <t>26</t>
  </si>
  <si>
    <t>916111123</t>
  </si>
  <si>
    <t>Osazení obruby z drobných kostek s boční opěrou do lože z betonu prostého</t>
  </si>
  <si>
    <t>-26658945</t>
  </si>
  <si>
    <t>810,00+3,00</t>
  </si>
  <si>
    <t>919735111</t>
  </si>
  <si>
    <t>Řezání stávajícího živičného krytu hl do 50 mm</t>
  </si>
  <si>
    <t>908985401</t>
  </si>
  <si>
    <t>938909311</t>
  </si>
  <si>
    <t>Čištění vozovek metením strojně podkladu nebo krytu betonového nebo živičného</t>
  </si>
  <si>
    <t>2035311610</t>
  </si>
  <si>
    <t>998</t>
  </si>
  <si>
    <t>Přesun hmot</t>
  </si>
  <si>
    <t>25</t>
  </si>
  <si>
    <t>998225111</t>
  </si>
  <si>
    <t>Přesun hmot pro pozemní komunikace s krytem z kamene, monolitickým betonovým nebo živičným</t>
  </si>
  <si>
    <t>46996745</t>
  </si>
  <si>
    <t>C - Veřejné osvětlení</t>
  </si>
  <si>
    <t>M - Práce a dodávky M</t>
  </si>
  <si>
    <t xml:space="preserve">    21-M - Elektromontáže</t>
  </si>
  <si>
    <t xml:space="preserve">    46-M - Zemní práce při extr.mont.pracích</t>
  </si>
  <si>
    <t>39</t>
  </si>
  <si>
    <t>945421110</t>
  </si>
  <si>
    <t>Hydraulická zvedací plošina na automobilovém podvozku výška zdvihu do 18 m včetně obsluhy</t>
  </si>
  <si>
    <t>hod</t>
  </si>
  <si>
    <t>1573303601</t>
  </si>
  <si>
    <t>4,000*8</t>
  </si>
  <si>
    <t>Práce a dodávky M</t>
  </si>
  <si>
    <t>21-M</t>
  </si>
  <si>
    <t>Elektromontáže</t>
  </si>
  <si>
    <t>32</t>
  </si>
  <si>
    <t>210120001</t>
  </si>
  <si>
    <t>Montáž pojistek závitových E 27 do 25 A se zapojením vodičů</t>
  </si>
  <si>
    <t>64</t>
  </si>
  <si>
    <t>-440897345</t>
  </si>
  <si>
    <t>33</t>
  </si>
  <si>
    <t>34523412</t>
  </si>
  <si>
    <t>vložka pojistková E27 normální 2410 2A</t>
  </si>
  <si>
    <t>256</t>
  </si>
  <si>
    <t>265376528</t>
  </si>
  <si>
    <t>210203902</t>
  </si>
  <si>
    <t>Montáž svítidel LED se zapojením vodičů průmyslových nebo venkovních na sloupek parkový</t>
  </si>
  <si>
    <t>1897425767</t>
  </si>
  <si>
    <t>29</t>
  </si>
  <si>
    <t>34774007</t>
  </si>
  <si>
    <t>-108236124</t>
  </si>
  <si>
    <t>210204002</t>
  </si>
  <si>
    <t>Montáž stožárů osvětlení parkových ocelových</t>
  </si>
  <si>
    <t>1265540446</t>
  </si>
  <si>
    <t>30</t>
  </si>
  <si>
    <t>31674067</t>
  </si>
  <si>
    <t>1695536221</t>
  </si>
  <si>
    <t>28</t>
  </si>
  <si>
    <t>210220300</t>
  </si>
  <si>
    <t>Montáž svorka hromosvodná s jedním šroubem</t>
  </si>
  <si>
    <t>-1676827895</t>
  </si>
  <si>
    <t>35</t>
  </si>
  <si>
    <t>35431000</t>
  </si>
  <si>
    <t>svorka uzemnění FeZn univerzální</t>
  </si>
  <si>
    <t>-1038625303</t>
  </si>
  <si>
    <t>36</t>
  </si>
  <si>
    <t>35431021</t>
  </si>
  <si>
    <t>svorka uzemnění FeZn připojovací na kovové části pro 2 vodiče D 7-10mm</t>
  </si>
  <si>
    <t>2091407417</t>
  </si>
  <si>
    <t>210204201</t>
  </si>
  <si>
    <t>Montáž elektrovýzbroje stožárů osvětlení 1 okruh</t>
  </si>
  <si>
    <t>869092314</t>
  </si>
  <si>
    <t>31</t>
  </si>
  <si>
    <t>31674134</t>
  </si>
  <si>
    <t>výzbroj stožárová SV 9.16.4</t>
  </si>
  <si>
    <t>1838611610</t>
  </si>
  <si>
    <t>210220002</t>
  </si>
  <si>
    <t>Montáž uzemňovacích vedení vodičů FeZn pomocí svorek na povrchu drátem nebo lanem do průměru 10 mm</t>
  </si>
  <si>
    <t>-21632403</t>
  </si>
  <si>
    <t>35441073</t>
  </si>
  <si>
    <t>drát D 10mm FeZn</t>
  </si>
  <si>
    <t>1844592728</t>
  </si>
  <si>
    <t>1243795448</t>
  </si>
  <si>
    <t>34111080</t>
  </si>
  <si>
    <t>kabel instalační jádro Cu plné izolace PVC plášť PVC 450/750V (CYKY) 4x16mm2</t>
  </si>
  <si>
    <t>-74208349</t>
  </si>
  <si>
    <t>37</t>
  </si>
  <si>
    <t>741128021</t>
  </si>
  <si>
    <t>Příplatek k montáži kabelů za zatažení vodiče a kabelu do 0,75 kg</t>
  </si>
  <si>
    <t>-1278245773</t>
  </si>
  <si>
    <t>34</t>
  </si>
  <si>
    <t>741130025</t>
  </si>
  <si>
    <t>Ukončení vodič izolovaný do 16 mm2 na svorkovnici</t>
  </si>
  <si>
    <t>1880693081</t>
  </si>
  <si>
    <t>4,00*4+4</t>
  </si>
  <si>
    <t>38</t>
  </si>
  <si>
    <t>74176106R</t>
  </si>
  <si>
    <t>Podružný materiál - kompletní</t>
  </si>
  <si>
    <t>-194663987</t>
  </si>
  <si>
    <t>46-M</t>
  </si>
  <si>
    <t>Zemní práce při extr.mont.pracích</t>
  </si>
  <si>
    <t>460021111</t>
  </si>
  <si>
    <t>Sejmutí ornice při elektromontážích ručně tl vrstvy do 20 cm</t>
  </si>
  <si>
    <t>989104256</t>
  </si>
  <si>
    <t>78*0,40</t>
  </si>
  <si>
    <t>460141112</t>
  </si>
  <si>
    <t>Hloubení nezapažených jam při elektromontážích strojně v hornině tř I skupiny 3</t>
  </si>
  <si>
    <t>702308897</t>
  </si>
  <si>
    <t>0,60*0,6*1,3*4,000</t>
  </si>
  <si>
    <t>460171172</t>
  </si>
  <si>
    <t>Hloubení kabelových nezapažených rýh strojně š 35 cm hl 80 cm v hornině tř I skupiny 3</t>
  </si>
  <si>
    <t>1318353969</t>
  </si>
  <si>
    <t>460341113</t>
  </si>
  <si>
    <t>Vodorovné přemístění horniny jakékoliv třídy dopravními prostředky při elektromontážích přes 500 do 1000 m</t>
  </si>
  <si>
    <t>-43210868</t>
  </si>
  <si>
    <t>92,000*0,35*0,80</t>
  </si>
  <si>
    <t>460341121</t>
  </si>
  <si>
    <t>Příplatek k vodorovnému přemístění horniny dopravními prostředky při elektromontážích za každých dalších i započatých 1000 m</t>
  </si>
  <si>
    <t>1170473761</t>
  </si>
  <si>
    <t>25,760*9</t>
  </si>
  <si>
    <t>460361121</t>
  </si>
  <si>
    <t>Poplatek za uložení zeminy na recyklační skládce (skládkovné) kód odpadu 17 05 04</t>
  </si>
  <si>
    <t>-892412544</t>
  </si>
  <si>
    <t>460451182</t>
  </si>
  <si>
    <t>Zásyp kabelových rýh strojně se zhutněním š 35 cm hl 80 cm z horniny tř I skupiny 3</t>
  </si>
  <si>
    <t>-334339129</t>
  </si>
  <si>
    <t>460571111</t>
  </si>
  <si>
    <t>Rozprostření a urovnání ornice při elektromontážích strojně tl vrstvy do 20 cm</t>
  </si>
  <si>
    <t>-968712539</t>
  </si>
  <si>
    <t>58981156</t>
  </si>
  <si>
    <t>recyklát asfaltový frakce 8/22 R-materiál</t>
  </si>
  <si>
    <t>2067738001</t>
  </si>
  <si>
    <t>92*0,4*0,6*2,1</t>
  </si>
  <si>
    <t>460641113</t>
  </si>
  <si>
    <t>Základové konstrukce při elektromontážích z monolitického betonu tř. C 16/20</t>
  </si>
  <si>
    <t>1222812967</t>
  </si>
  <si>
    <t>460661111</t>
  </si>
  <si>
    <t>Kabelové lože z písku pro kabely nn bez zakrytí š lože do 35 cm</t>
  </si>
  <si>
    <t>-686966523</t>
  </si>
  <si>
    <t>460671111</t>
  </si>
  <si>
    <t>Výstražná fólie pro krytí kabelů šířky přes 10 do 20 cm</t>
  </si>
  <si>
    <t>958266342</t>
  </si>
  <si>
    <t>460742121</t>
  </si>
  <si>
    <t>Osazení kabelových prostupů z trub plastových do rýhy s obsypem z písku průměru do 10 cm</t>
  </si>
  <si>
    <t>1916800016</t>
  </si>
  <si>
    <t>34571363</t>
  </si>
  <si>
    <t>trubka elektroinstalační HDPE tuhá dvouplášťová korugovaná D 61/75mm</t>
  </si>
  <si>
    <t>424780630</t>
  </si>
  <si>
    <t>59213009</t>
  </si>
  <si>
    <t>žlab kabelový betonový k ochraně zemního drátovodného vedení 100x17x14cm</t>
  </si>
  <si>
    <t>1783913502</t>
  </si>
  <si>
    <t>59213344</t>
  </si>
  <si>
    <t>poklop kabelového žlabu betonový 500x160x35mm</t>
  </si>
  <si>
    <t>333083750</t>
  </si>
  <si>
    <t>15,000*2</t>
  </si>
  <si>
    <t>460751111</t>
  </si>
  <si>
    <t>Osazení kabelových kanálů do rýhy z prefabrikovaných betonových žlabů vnější šířky do 20 cm</t>
  </si>
  <si>
    <t>519932568</t>
  </si>
  <si>
    <t>460871173</t>
  </si>
  <si>
    <t>Podklad vozovky a chodníku z betonu prostého při elektromontážích tl přes 15 do 20 cm</t>
  </si>
  <si>
    <t>219937526</t>
  </si>
  <si>
    <t>16*0,40</t>
  </si>
  <si>
    <t>46093111R</t>
  </si>
  <si>
    <t>Osazení kotevního kalichu pro stožár VO</t>
  </si>
  <si>
    <t>-770738390</t>
  </si>
  <si>
    <t>28612031</t>
  </si>
  <si>
    <t>trubka kanalizační PVC plnostěnná třívrstvá DN 300x6000mm SN16</t>
  </si>
  <si>
    <t>1853447520</t>
  </si>
  <si>
    <t>4,000*0,8*1,02</t>
  </si>
  <si>
    <t>181411131R</t>
  </si>
  <si>
    <t>Založení parkového trávníku výsevem pl do 1000 m2 v rovině a ve svahu do 1:5 včetně hrabání a mulčování a osetí</t>
  </si>
  <si>
    <t>572141112R</t>
  </si>
  <si>
    <t>Vyrovnání povrchu dosavadních krytů asfaltovým betonem ACO (AB) tl přes 40 do 80 mm - napojení</t>
  </si>
  <si>
    <t>741122134R</t>
  </si>
  <si>
    <t>Montáž kabel Cu plný kulatý žíla 4x16 až 25 mm2 zatažený v trubkách (např. CYKY) včetně napojení na stávající vedení</t>
  </si>
  <si>
    <t>VRN</t>
  </si>
  <si>
    <t>Vedlejší rozpočtové náklady</t>
  </si>
  <si>
    <t>Vytyčení a zaměření inženýrských sítí</t>
  </si>
  <si>
    <t>kpl</t>
  </si>
  <si>
    <t>Zápis zaměření do digitální mapy ČR</t>
  </si>
  <si>
    <t>012444000</t>
  </si>
  <si>
    <t>Geodetické měření skutečného provedení stavby</t>
  </si>
  <si>
    <t>030001000</t>
  </si>
  <si>
    <t>Zařízení staveniště</t>
  </si>
  <si>
    <t>072203000</t>
  </si>
  <si>
    <t>Silniční provoz - zajištění DIO (dopravní značení)</t>
  </si>
  <si>
    <t>Zkoušky, revize elektro atd</t>
  </si>
  <si>
    <t>012164000R</t>
  </si>
  <si>
    <t>012424500R</t>
  </si>
  <si>
    <t>023244000R</t>
  </si>
  <si>
    <t>svítidlo veřejného osvětlení na dřík/výložník zdroj LED 11,3W 2700K</t>
  </si>
  <si>
    <t>stožár osvětlovací sadový SAL-6 v 6,0m</t>
  </si>
  <si>
    <t>Demolice +VRN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</si>
</sst>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8" fillId="0" borderId="25" xfId="0" applyFont="1" applyBorder="1"/>
    <xf numFmtId="0" fontId="19" fillId="0" borderId="27" xfId="0" applyFont="1" applyBorder="1" applyAlignment="1" applyProtection="1">
      <alignment horizontal="left" vertical="center" wrapText="1"/>
      <protection locked="0"/>
    </xf>
    <xf numFmtId="0" fontId="0" fillId="0" borderId="24" xfId="0" applyBorder="1" applyAlignment="1">
      <alignment vertical="center"/>
    </xf>
    <xf numFmtId="0" fontId="9" fillId="0" borderId="28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8" xfId="0" applyBorder="1"/>
    <xf numFmtId="0" fontId="0" fillId="0" borderId="30" xfId="0" applyBorder="1"/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36" workbookViewId="0">
      <selection activeCell="AK36" sqref="AK3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78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206" t="s">
        <v>13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8"/>
      <c r="BS5" s="15" t="s">
        <v>6</v>
      </c>
    </row>
    <row r="6" spans="1:74" ht="36.950000000000003" customHeight="1">
      <c r="B6" s="18"/>
      <c r="D6" s="23" t="s">
        <v>14</v>
      </c>
      <c r="K6" s="207" t="s">
        <v>15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8"/>
      <c r="BS6" s="15" t="s">
        <v>6</v>
      </c>
    </row>
    <row r="7" spans="1:74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22</v>
      </c>
      <c r="AK10" s="24" t="s">
        <v>23</v>
      </c>
      <c r="AN10" s="22" t="s">
        <v>1</v>
      </c>
      <c r="AR10" s="18"/>
      <c r="BS10" s="15" t="s">
        <v>6</v>
      </c>
    </row>
    <row r="11" spans="1:74" ht="18.399999999999999" customHeight="1">
      <c r="B11" s="18"/>
      <c r="E11" s="22" t="s">
        <v>19</v>
      </c>
      <c r="AK11" s="24" t="s">
        <v>24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25</v>
      </c>
      <c r="AK13" s="24" t="s">
        <v>23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19</v>
      </c>
      <c r="AK14" s="24" t="s">
        <v>24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26</v>
      </c>
      <c r="AK16" s="24" t="s">
        <v>23</v>
      </c>
      <c r="AN16" s="22" t="s">
        <v>1</v>
      </c>
      <c r="AR16" s="18"/>
      <c r="BS16" s="15" t="s">
        <v>3</v>
      </c>
    </row>
    <row r="17" spans="2:71" ht="18.399999999999999" customHeight="1">
      <c r="B17" s="18"/>
      <c r="E17" s="22" t="s">
        <v>19</v>
      </c>
      <c r="AK17" s="24" t="s">
        <v>24</v>
      </c>
      <c r="AN17" s="22" t="s">
        <v>1</v>
      </c>
      <c r="AR17" s="18"/>
      <c r="BS17" s="15" t="s">
        <v>3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27</v>
      </c>
      <c r="AK19" s="24" t="s">
        <v>23</v>
      </c>
      <c r="AN19" s="22" t="s">
        <v>1</v>
      </c>
      <c r="AR19" s="18"/>
      <c r="BS19" s="15" t="s">
        <v>6</v>
      </c>
    </row>
    <row r="20" spans="2:71" ht="18.399999999999999" customHeight="1">
      <c r="B20" s="18"/>
      <c r="E20" s="22" t="s">
        <v>19</v>
      </c>
      <c r="AK20" s="24" t="s">
        <v>24</v>
      </c>
      <c r="AN20" s="22" t="s">
        <v>1</v>
      </c>
      <c r="AR20" s="18"/>
      <c r="BS20" s="15" t="s">
        <v>28</v>
      </c>
    </row>
    <row r="21" spans="2:71" ht="6.95" customHeight="1">
      <c r="B21" s="18"/>
      <c r="AR21" s="18"/>
    </row>
    <row r="22" spans="2:71" ht="12" customHeight="1">
      <c r="B22" s="18"/>
      <c r="D22" s="24" t="s">
        <v>29</v>
      </c>
      <c r="AR22" s="18"/>
    </row>
    <row r="23" spans="2:71" ht="16.5" customHeight="1">
      <c r="B23" s="18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9">
        <f>AG94</f>
        <v>0</v>
      </c>
      <c r="AL26" s="210"/>
      <c r="AM26" s="210"/>
      <c r="AN26" s="210"/>
      <c r="AO26" s="210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211" t="s">
        <v>31</v>
      </c>
      <c r="M28" s="211"/>
      <c r="N28" s="211"/>
      <c r="O28" s="211"/>
      <c r="P28" s="211"/>
      <c r="W28" s="211" t="s">
        <v>32</v>
      </c>
      <c r="X28" s="211"/>
      <c r="Y28" s="211"/>
      <c r="Z28" s="211"/>
      <c r="AA28" s="211"/>
      <c r="AB28" s="211"/>
      <c r="AC28" s="211"/>
      <c r="AD28" s="211"/>
      <c r="AE28" s="211"/>
      <c r="AK28" s="211" t="s">
        <v>33</v>
      </c>
      <c r="AL28" s="211"/>
      <c r="AM28" s="211"/>
      <c r="AN28" s="211"/>
      <c r="AO28" s="211"/>
      <c r="AR28" s="27"/>
    </row>
    <row r="29" spans="2:71" s="2" customFormat="1" ht="14.45" customHeight="1">
      <c r="B29" s="31"/>
      <c r="D29" s="24" t="s">
        <v>34</v>
      </c>
      <c r="F29" s="24" t="s">
        <v>35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1"/>
    </row>
    <row r="30" spans="2:71" s="2" customFormat="1" ht="14.45" customHeight="1">
      <c r="B30" s="31"/>
      <c r="F30" s="24" t="s">
        <v>36</v>
      </c>
      <c r="L30" s="194">
        <v>0.12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1"/>
    </row>
    <row r="31" spans="2:71" s="2" customFormat="1" ht="14.45" hidden="1" customHeight="1">
      <c r="B31" s="31"/>
      <c r="F31" s="24" t="s">
        <v>37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1"/>
    </row>
    <row r="32" spans="2:71" s="2" customFormat="1" ht="14.45" hidden="1" customHeight="1">
      <c r="B32" s="31"/>
      <c r="F32" s="24" t="s">
        <v>38</v>
      </c>
      <c r="L32" s="194">
        <v>0.12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1"/>
    </row>
    <row r="33" spans="2:44" s="2" customFormat="1" ht="14.45" hidden="1" customHeight="1">
      <c r="B33" s="31"/>
      <c r="F33" s="24" t="s">
        <v>39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95" t="s">
        <v>42</v>
      </c>
      <c r="Y35" s="196"/>
      <c r="Z35" s="196"/>
      <c r="AA35" s="196"/>
      <c r="AB35" s="196"/>
      <c r="AC35" s="34"/>
      <c r="AD35" s="34"/>
      <c r="AE35" s="34"/>
      <c r="AF35" s="34"/>
      <c r="AG35" s="34"/>
      <c r="AH35" s="34"/>
      <c r="AI35" s="34"/>
      <c r="AJ35" s="34"/>
      <c r="AK35" s="197">
        <f>AN94</f>
        <v>0</v>
      </c>
      <c r="AL35" s="196"/>
      <c r="AM35" s="196"/>
      <c r="AN35" s="196"/>
      <c r="AO35" s="198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7"/>
      <c r="D49" s="36" t="s">
        <v>43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44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7"/>
      <c r="D60" s="38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45</v>
      </c>
      <c r="AI60" s="29"/>
      <c r="AJ60" s="29"/>
      <c r="AK60" s="29"/>
      <c r="AL60" s="29"/>
      <c r="AM60" s="38" t="s">
        <v>46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7"/>
      <c r="D64" s="36" t="s">
        <v>47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48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7"/>
      <c r="D75" s="38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45</v>
      </c>
      <c r="AI75" s="29"/>
      <c r="AJ75" s="29"/>
      <c r="AK75" s="29"/>
      <c r="AL75" s="29"/>
      <c r="AM75" s="38" t="s">
        <v>46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9" t="s">
        <v>49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4" t="s">
        <v>12</v>
      </c>
      <c r="L84" s="3" t="str">
        <f>K5</f>
        <v>250802</v>
      </c>
      <c r="AR84" s="43"/>
    </row>
    <row r="85" spans="1:91" s="4" customFormat="1" ht="36.950000000000003" customHeight="1">
      <c r="B85" s="44"/>
      <c r="C85" s="45" t="s">
        <v>14</v>
      </c>
      <c r="L85" s="183" t="str">
        <f>K6</f>
        <v>Hřbitov kopřivnice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4" t="s">
        <v>18</v>
      </c>
      <c r="L87" s="46" t="str">
        <f>IF(K8="","",K8)</f>
        <v xml:space="preserve"> </v>
      </c>
      <c r="AI87" s="24" t="s">
        <v>20</v>
      </c>
      <c r="AM87" s="185" t="str">
        <f>IF(AN8= "","",AN8)</f>
        <v>19. 3. 2025</v>
      </c>
      <c r="AN87" s="185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4" t="s">
        <v>22</v>
      </c>
      <c r="L89" s="3" t="str">
        <f>IF(E11= "","",E11)</f>
        <v xml:space="preserve"> </v>
      </c>
      <c r="AI89" s="24" t="s">
        <v>26</v>
      </c>
      <c r="AM89" s="186" t="str">
        <f>IF(E17="","",E17)</f>
        <v xml:space="preserve"> </v>
      </c>
      <c r="AN89" s="187"/>
      <c r="AO89" s="187"/>
      <c r="AP89" s="187"/>
      <c r="AR89" s="27"/>
      <c r="AS89" s="188" t="s">
        <v>50</v>
      </c>
      <c r="AT89" s="189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4" t="s">
        <v>25</v>
      </c>
      <c r="L90" s="3" t="str">
        <f>IF(E14="","",E14)</f>
        <v xml:space="preserve"> </v>
      </c>
      <c r="AI90" s="24" t="s">
        <v>27</v>
      </c>
      <c r="AM90" s="186" t="str">
        <f>IF(E20="","",E20)</f>
        <v xml:space="preserve"> </v>
      </c>
      <c r="AN90" s="187"/>
      <c r="AO90" s="187"/>
      <c r="AP90" s="187"/>
      <c r="AR90" s="27"/>
      <c r="AS90" s="190"/>
      <c r="AT90" s="191"/>
      <c r="BD90" s="51"/>
    </row>
    <row r="91" spans="1:91" s="1" customFormat="1" ht="10.9" customHeight="1">
      <c r="B91" s="27"/>
      <c r="AR91" s="27"/>
      <c r="AS91" s="190"/>
      <c r="AT91" s="191"/>
      <c r="BD91" s="51"/>
    </row>
    <row r="92" spans="1:91" s="1" customFormat="1" ht="29.25" customHeight="1">
      <c r="B92" s="27"/>
      <c r="C92" s="199" t="s">
        <v>51</v>
      </c>
      <c r="D92" s="200"/>
      <c r="E92" s="200"/>
      <c r="F92" s="200"/>
      <c r="G92" s="200"/>
      <c r="H92" s="52"/>
      <c r="I92" s="201" t="s">
        <v>52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53</v>
      </c>
      <c r="AH92" s="200"/>
      <c r="AI92" s="200"/>
      <c r="AJ92" s="200"/>
      <c r="AK92" s="200"/>
      <c r="AL92" s="200"/>
      <c r="AM92" s="200"/>
      <c r="AN92" s="201" t="s">
        <v>54</v>
      </c>
      <c r="AO92" s="200"/>
      <c r="AP92" s="203"/>
      <c r="AQ92" s="53" t="s">
        <v>55</v>
      </c>
      <c r="AR92" s="27"/>
      <c r="AS92" s="54" t="s">
        <v>56</v>
      </c>
      <c r="AT92" s="55" t="s">
        <v>57</v>
      </c>
      <c r="AU92" s="55" t="s">
        <v>58</v>
      </c>
      <c r="AV92" s="55" t="s">
        <v>59</v>
      </c>
      <c r="AW92" s="55" t="s">
        <v>60</v>
      </c>
      <c r="AX92" s="55" t="s">
        <v>61</v>
      </c>
      <c r="AY92" s="55" t="s">
        <v>62</v>
      </c>
      <c r="AZ92" s="55" t="s">
        <v>63</v>
      </c>
      <c r="BA92" s="55" t="s">
        <v>64</v>
      </c>
      <c r="BB92" s="55" t="s">
        <v>65</v>
      </c>
      <c r="BC92" s="55" t="s">
        <v>66</v>
      </c>
      <c r="BD92" s="56" t="s">
        <v>67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68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204">
        <f>AG95+AG96+AG97</f>
        <v>0</v>
      </c>
      <c r="AH94" s="204"/>
      <c r="AI94" s="204"/>
      <c r="AJ94" s="204"/>
      <c r="AK94" s="204"/>
      <c r="AL94" s="204"/>
      <c r="AM94" s="204"/>
      <c r="AN94" s="205">
        <f>AN95+AN96+AN97</f>
        <v>0</v>
      </c>
      <c r="AO94" s="205"/>
      <c r="AP94" s="205"/>
      <c r="AQ94" s="62" t="s">
        <v>1</v>
      </c>
      <c r="AR94" s="58"/>
      <c r="AS94" s="63">
        <f>ROUND(SUM(AS95:AS97),2)</f>
        <v>0</v>
      </c>
      <c r="AT94" s="64">
        <f>ROUND(SUM(AV94:AW94),2)</f>
        <v>0</v>
      </c>
      <c r="AU94" s="65">
        <f>ROUND(SUM(AU95:AU97),5)</f>
        <v>1427.1632400000001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ROUND(SUM(AZ95:AZ97),2)</f>
        <v>0</v>
      </c>
      <c r="BA94" s="64">
        <f>ROUND(SUM(BA95:BA97),2)</f>
        <v>0</v>
      </c>
      <c r="BB94" s="64">
        <f>ROUND(SUM(BB95:BB97),2)</f>
        <v>0</v>
      </c>
      <c r="BC94" s="64">
        <f>ROUND(SUM(BC95:BC97),2)</f>
        <v>0</v>
      </c>
      <c r="BD94" s="66">
        <f>ROUND(SUM(BD95:BD97),2)</f>
        <v>0</v>
      </c>
      <c r="BS94" s="67" t="s">
        <v>69</v>
      </c>
      <c r="BT94" s="67" t="s">
        <v>70</v>
      </c>
      <c r="BU94" s="68" t="s">
        <v>71</v>
      </c>
      <c r="BV94" s="67" t="s">
        <v>72</v>
      </c>
      <c r="BW94" s="67" t="s">
        <v>4</v>
      </c>
      <c r="BX94" s="67" t="s">
        <v>73</v>
      </c>
      <c r="CL94" s="67" t="s">
        <v>1</v>
      </c>
    </row>
    <row r="95" spans="1:91" s="6" customFormat="1" ht="16.5" customHeight="1">
      <c r="A95" s="69" t="s">
        <v>74</v>
      </c>
      <c r="B95" s="70"/>
      <c r="C95" s="71"/>
      <c r="D95" s="182" t="s">
        <v>75</v>
      </c>
      <c r="E95" s="182"/>
      <c r="F95" s="182"/>
      <c r="G95" s="182"/>
      <c r="H95" s="182"/>
      <c r="I95" s="72"/>
      <c r="J95" s="182" t="s">
        <v>460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0">
        <f>'A - Demolice'!J30</f>
        <v>0</v>
      </c>
      <c r="AH95" s="181"/>
      <c r="AI95" s="181"/>
      <c r="AJ95" s="181"/>
      <c r="AK95" s="181"/>
      <c r="AL95" s="181"/>
      <c r="AM95" s="181"/>
      <c r="AN95" s="180">
        <f>AG95*1.21</f>
        <v>0</v>
      </c>
      <c r="AO95" s="181"/>
      <c r="AP95" s="181"/>
      <c r="AQ95" s="73" t="s">
        <v>76</v>
      </c>
      <c r="AR95" s="70"/>
      <c r="AS95" s="74">
        <v>0</v>
      </c>
      <c r="AT95" s="75">
        <f>ROUND(SUM(AV95:AW95),2)</f>
        <v>0</v>
      </c>
      <c r="AU95" s="76">
        <f>'A - Demolice'!P118</f>
        <v>382.67062500000003</v>
      </c>
      <c r="AV95" s="75">
        <f>'A - Demolice'!J33</f>
        <v>0</v>
      </c>
      <c r="AW95" s="75">
        <f>'A - Demolice'!J34</f>
        <v>0</v>
      </c>
      <c r="AX95" s="75">
        <f>'A - Demolice'!J35</f>
        <v>0</v>
      </c>
      <c r="AY95" s="75">
        <f>'A - Demolice'!J36</f>
        <v>0</v>
      </c>
      <c r="AZ95" s="75">
        <f>'A - Demolice'!F33</f>
        <v>0</v>
      </c>
      <c r="BA95" s="75">
        <f>'A - Demolice'!F34</f>
        <v>0</v>
      </c>
      <c r="BB95" s="75">
        <f>'A - Demolice'!F35</f>
        <v>0</v>
      </c>
      <c r="BC95" s="75">
        <f>'A - Demolice'!F36</f>
        <v>0</v>
      </c>
      <c r="BD95" s="77">
        <f>'A - Demolice'!F37</f>
        <v>0</v>
      </c>
      <c r="BT95" s="78" t="s">
        <v>77</v>
      </c>
      <c r="BV95" s="78" t="s">
        <v>72</v>
      </c>
      <c r="BW95" s="78" t="s">
        <v>78</v>
      </c>
      <c r="BX95" s="78" t="s">
        <v>4</v>
      </c>
      <c r="CL95" s="78" t="s">
        <v>1</v>
      </c>
      <c r="CM95" s="78" t="s">
        <v>79</v>
      </c>
    </row>
    <row r="96" spans="1:91" s="6" customFormat="1" ht="16.5" customHeight="1">
      <c r="A96" s="69" t="s">
        <v>74</v>
      </c>
      <c r="B96" s="70"/>
      <c r="C96" s="71"/>
      <c r="D96" s="182" t="s">
        <v>80</v>
      </c>
      <c r="E96" s="182"/>
      <c r="F96" s="182"/>
      <c r="G96" s="182"/>
      <c r="H96" s="182"/>
      <c r="I96" s="72"/>
      <c r="J96" s="182" t="s">
        <v>81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0">
        <f>'B - Komunikace'!J30</f>
        <v>0</v>
      </c>
      <c r="AH96" s="181"/>
      <c r="AI96" s="181"/>
      <c r="AJ96" s="181"/>
      <c r="AK96" s="181"/>
      <c r="AL96" s="181"/>
      <c r="AM96" s="181"/>
      <c r="AN96" s="180">
        <f>AG96*1.21</f>
        <v>0</v>
      </c>
      <c r="AO96" s="181"/>
      <c r="AP96" s="181"/>
      <c r="AQ96" s="73" t="s">
        <v>76</v>
      </c>
      <c r="AR96" s="70"/>
      <c r="AS96" s="74">
        <v>0</v>
      </c>
      <c r="AT96" s="75">
        <f>ROUND(SUM(AV96:AW96),2)</f>
        <v>0</v>
      </c>
      <c r="AU96" s="76">
        <f>'B - Komunikace'!P122</f>
        <v>872.01792599999999</v>
      </c>
      <c r="AV96" s="75">
        <f>'B - Komunikace'!J33</f>
        <v>0</v>
      </c>
      <c r="AW96" s="75">
        <f>'B - Komunikace'!J34</f>
        <v>0</v>
      </c>
      <c r="AX96" s="75">
        <f>'B - Komunikace'!J35</f>
        <v>0</v>
      </c>
      <c r="AY96" s="75">
        <f>'B - Komunikace'!J36</f>
        <v>0</v>
      </c>
      <c r="AZ96" s="75">
        <f>'B - Komunikace'!F33</f>
        <v>0</v>
      </c>
      <c r="BA96" s="75">
        <f>'B - Komunikace'!F34</f>
        <v>0</v>
      </c>
      <c r="BB96" s="75">
        <f>'B - Komunikace'!F35</f>
        <v>0</v>
      </c>
      <c r="BC96" s="75">
        <f>'B - Komunikace'!F36</f>
        <v>0</v>
      </c>
      <c r="BD96" s="77">
        <f>'B - Komunikace'!F37</f>
        <v>0</v>
      </c>
      <c r="BT96" s="78" t="s">
        <v>77</v>
      </c>
      <c r="BV96" s="78" t="s">
        <v>72</v>
      </c>
      <c r="BW96" s="78" t="s">
        <v>82</v>
      </c>
      <c r="BX96" s="78" t="s">
        <v>4</v>
      </c>
      <c r="CL96" s="78" t="s">
        <v>1</v>
      </c>
      <c r="CM96" s="78" t="s">
        <v>79</v>
      </c>
    </row>
    <row r="97" spans="1:91" s="6" customFormat="1" ht="16.5" customHeight="1">
      <c r="A97" s="69" t="s">
        <v>74</v>
      </c>
      <c r="B97" s="70"/>
      <c r="C97" s="71"/>
      <c r="D97" s="182" t="s">
        <v>83</v>
      </c>
      <c r="E97" s="182"/>
      <c r="F97" s="182"/>
      <c r="G97" s="182"/>
      <c r="H97" s="182"/>
      <c r="I97" s="72"/>
      <c r="J97" s="182" t="s">
        <v>84</v>
      </c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0">
        <f>'C - Veřejné osvětlení'!J30</f>
        <v>0</v>
      </c>
      <c r="AH97" s="181"/>
      <c r="AI97" s="181"/>
      <c r="AJ97" s="181"/>
      <c r="AK97" s="181"/>
      <c r="AL97" s="181"/>
      <c r="AM97" s="181"/>
      <c r="AN97" s="180">
        <f>AG97*1.21</f>
        <v>0</v>
      </c>
      <c r="AO97" s="181"/>
      <c r="AP97" s="181"/>
      <c r="AQ97" s="73" t="s">
        <v>76</v>
      </c>
      <c r="AR97" s="70"/>
      <c r="AS97" s="79">
        <v>0</v>
      </c>
      <c r="AT97" s="80">
        <f>ROUND(SUM(AV97:AW97),2)</f>
        <v>0</v>
      </c>
      <c r="AU97" s="81">
        <f>'C - Veřejné osvětlení'!P121</f>
        <v>172.47468800000001</v>
      </c>
      <c r="AV97" s="80">
        <f>'C - Veřejné osvětlení'!J33</f>
        <v>0</v>
      </c>
      <c r="AW97" s="80">
        <f>'C - Veřejné osvětlení'!J34</f>
        <v>0</v>
      </c>
      <c r="AX97" s="80">
        <f>'C - Veřejné osvětlení'!J35</f>
        <v>0</v>
      </c>
      <c r="AY97" s="80">
        <f>'C - Veřejné osvětlení'!J36</f>
        <v>0</v>
      </c>
      <c r="AZ97" s="80">
        <f>'C - Veřejné osvětlení'!F33</f>
        <v>0</v>
      </c>
      <c r="BA97" s="80">
        <f>'C - Veřejné osvětlení'!F34</f>
        <v>0</v>
      </c>
      <c r="BB97" s="80">
        <f>'C - Veřejné osvětlení'!F35</f>
        <v>0</v>
      </c>
      <c r="BC97" s="80">
        <f>'C - Veřejné osvětlení'!F36</f>
        <v>0</v>
      </c>
      <c r="BD97" s="82">
        <f>'C - Veřejné osvětlení'!F37</f>
        <v>0</v>
      </c>
      <c r="BT97" s="78" t="s">
        <v>77</v>
      </c>
      <c r="BV97" s="78" t="s">
        <v>72</v>
      </c>
      <c r="BW97" s="78" t="s">
        <v>85</v>
      </c>
      <c r="BX97" s="78" t="s">
        <v>4</v>
      </c>
      <c r="CL97" s="78" t="s">
        <v>1</v>
      </c>
      <c r="CM97" s="78" t="s">
        <v>79</v>
      </c>
    </row>
    <row r="98" spans="1:91" s="1" customFormat="1" ht="30" customHeight="1">
      <c r="B98" s="27"/>
      <c r="AR98" s="27"/>
    </row>
    <row r="99" spans="1:91" s="1" customFormat="1" ht="6.95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27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A - Demolice'!C2" display="/" xr:uid="{00000000-0004-0000-0000-000000000000}"/>
    <hyperlink ref="A96" location="'B - Komunikace'!C2" display="/" xr:uid="{00000000-0004-0000-0000-000001000000}"/>
    <hyperlink ref="A97" location="'C - Veřejné osvětlení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4"/>
  <sheetViews>
    <sheetView showGridLines="0" topLeftCell="A110" workbookViewId="0">
      <selection activeCell="I153" sqref="I15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78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2:46" ht="24.95" customHeight="1">
      <c r="B4" s="18"/>
      <c r="D4" s="19" t="s">
        <v>86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16.5" customHeight="1">
      <c r="B7" s="18"/>
      <c r="E7" s="213" t="str">
        <f>'Rekapitulace stavby'!K6</f>
        <v>Hřbitov kopřivnice</v>
      </c>
      <c r="F7" s="214"/>
      <c r="G7" s="214"/>
      <c r="H7" s="214"/>
      <c r="L7" s="18"/>
    </row>
    <row r="8" spans="2:46" s="1" customFormat="1" ht="12" customHeight="1">
      <c r="B8" s="27"/>
      <c r="D8" s="24" t="s">
        <v>87</v>
      </c>
      <c r="L8" s="27"/>
    </row>
    <row r="9" spans="2:46" s="1" customFormat="1" ht="16.5" customHeight="1">
      <c r="B9" s="27"/>
      <c r="E9" s="183" t="s">
        <v>88</v>
      </c>
      <c r="F9" s="212"/>
      <c r="G9" s="212"/>
      <c r="H9" s="212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19. 3. 2025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24</v>
      </c>
      <c r="J15" s="22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206" t="str">
        <f>'Rekapitulace stavby'!E14</f>
        <v xml:space="preserve"> </v>
      </c>
      <c r="F18" s="206"/>
      <c r="G18" s="206"/>
      <c r="H18" s="206"/>
      <c r="I18" s="24" t="s">
        <v>24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23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24</v>
      </c>
      <c r="J21" s="22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27</v>
      </c>
      <c r="I23" s="24" t="s">
        <v>23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24</v>
      </c>
      <c r="J24" s="22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29</v>
      </c>
      <c r="L26" s="27"/>
    </row>
    <row r="27" spans="2:12" s="7" customFormat="1" ht="16.5" customHeight="1">
      <c r="B27" s="84"/>
      <c r="E27" s="208" t="s">
        <v>1</v>
      </c>
      <c r="F27" s="208"/>
      <c r="G27" s="208"/>
      <c r="H27" s="208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30</v>
      </c>
      <c r="J30" s="61">
        <f>ROUND(J118,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32</v>
      </c>
      <c r="I32" s="30" t="s">
        <v>31</v>
      </c>
      <c r="J32" s="30" t="s">
        <v>33</v>
      </c>
      <c r="L32" s="27"/>
    </row>
    <row r="33" spans="2:12" s="1" customFormat="1" ht="14.45" customHeight="1">
      <c r="B33" s="27"/>
      <c r="D33" s="50" t="s">
        <v>34</v>
      </c>
      <c r="E33" s="24" t="s">
        <v>35</v>
      </c>
      <c r="F33" s="86">
        <f>ROUND((SUM(BE118:BE145)),  2)</f>
        <v>0</v>
      </c>
      <c r="I33" s="87">
        <v>0.21</v>
      </c>
      <c r="J33" s="86">
        <f>ROUND(((SUM(BE118:BE145))*I33),  2)</f>
        <v>0</v>
      </c>
      <c r="L33" s="27"/>
    </row>
    <row r="34" spans="2:12" s="1" customFormat="1" ht="14.45" customHeight="1">
      <c r="B34" s="27"/>
      <c r="E34" s="24" t="s">
        <v>36</v>
      </c>
      <c r="F34" s="86">
        <f>ROUND((SUM(BF118:BF145)),  2)</f>
        <v>0</v>
      </c>
      <c r="I34" s="87">
        <v>0.12</v>
      </c>
      <c r="J34" s="86">
        <f>ROUND(((SUM(BF118:BF145))*I34),  2)</f>
        <v>0</v>
      </c>
      <c r="L34" s="27"/>
    </row>
    <row r="35" spans="2:12" s="1" customFormat="1" ht="14.45" hidden="1" customHeight="1">
      <c r="B35" s="27"/>
      <c r="E35" s="24" t="s">
        <v>37</v>
      </c>
      <c r="F35" s="86">
        <f>ROUND((SUM(BG118:BG145)),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38</v>
      </c>
      <c r="F36" s="86">
        <f>ROUND((SUM(BH118:BH145)),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39</v>
      </c>
      <c r="F37" s="86">
        <f>ROUND((SUM(BI118:BI145)),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40</v>
      </c>
      <c r="E39" s="52"/>
      <c r="F39" s="52"/>
      <c r="G39" s="90" t="s">
        <v>41</v>
      </c>
      <c r="H39" s="91" t="s">
        <v>42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43</v>
      </c>
      <c r="E50" s="37"/>
      <c r="F50" s="37"/>
      <c r="G50" s="36" t="s">
        <v>44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45</v>
      </c>
      <c r="E61" s="29"/>
      <c r="F61" s="94" t="s">
        <v>46</v>
      </c>
      <c r="G61" s="38" t="s">
        <v>45</v>
      </c>
      <c r="H61" s="29"/>
      <c r="I61" s="29"/>
      <c r="J61" s="95" t="s">
        <v>46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47</v>
      </c>
      <c r="E65" s="37"/>
      <c r="F65" s="37"/>
      <c r="G65" s="36" t="s">
        <v>48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45</v>
      </c>
      <c r="E76" s="29"/>
      <c r="F76" s="94" t="s">
        <v>46</v>
      </c>
      <c r="G76" s="38" t="s">
        <v>45</v>
      </c>
      <c r="H76" s="29"/>
      <c r="I76" s="29"/>
      <c r="J76" s="95" t="s">
        <v>46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hidden="1" customHeight="1">
      <c r="B82" s="27"/>
      <c r="C82" s="19" t="s">
        <v>89</v>
      </c>
      <c r="L82" s="27"/>
    </row>
    <row r="83" spans="2:47" s="1" customFormat="1" ht="6.95" hidden="1" customHeight="1">
      <c r="B83" s="27"/>
      <c r="L83" s="27"/>
    </row>
    <row r="84" spans="2:47" s="1" customFormat="1" ht="12" hidden="1" customHeight="1">
      <c r="B84" s="27"/>
      <c r="C84" s="24" t="s">
        <v>14</v>
      </c>
      <c r="L84" s="27"/>
    </row>
    <row r="85" spans="2:47" s="1" customFormat="1" ht="16.5" hidden="1" customHeight="1">
      <c r="B85" s="27"/>
      <c r="E85" s="213" t="str">
        <f>E7</f>
        <v>Hřbitov kopřivnice</v>
      </c>
      <c r="F85" s="214"/>
      <c r="G85" s="214"/>
      <c r="H85" s="214"/>
      <c r="L85" s="27"/>
    </row>
    <row r="86" spans="2:47" s="1" customFormat="1" ht="12" hidden="1" customHeight="1">
      <c r="B86" s="27"/>
      <c r="C86" s="24" t="s">
        <v>87</v>
      </c>
      <c r="L86" s="27"/>
    </row>
    <row r="87" spans="2:47" s="1" customFormat="1" ht="16.5" hidden="1" customHeight="1">
      <c r="B87" s="27"/>
      <c r="E87" s="183" t="str">
        <f>E9</f>
        <v>A - Demolice</v>
      </c>
      <c r="F87" s="212"/>
      <c r="G87" s="212"/>
      <c r="H87" s="212"/>
      <c r="L87" s="27"/>
    </row>
    <row r="88" spans="2:47" s="1" customFormat="1" ht="6.95" hidden="1" customHeight="1">
      <c r="B88" s="27"/>
      <c r="L88" s="27"/>
    </row>
    <row r="89" spans="2:47" s="1" customFormat="1" ht="12" hidden="1" customHeight="1">
      <c r="B89" s="27"/>
      <c r="C89" s="24" t="s">
        <v>18</v>
      </c>
      <c r="F89" s="22" t="str">
        <f>F12</f>
        <v xml:space="preserve"> </v>
      </c>
      <c r="I89" s="24" t="s">
        <v>20</v>
      </c>
      <c r="J89" s="47" t="str">
        <f>IF(J12="","",J12)</f>
        <v>19. 3. 2025</v>
      </c>
      <c r="L89" s="27"/>
    </row>
    <row r="90" spans="2:47" s="1" customFormat="1" ht="6.95" hidden="1" customHeight="1">
      <c r="B90" s="27"/>
      <c r="L90" s="27"/>
    </row>
    <row r="91" spans="2:47" s="1" customFormat="1" ht="15.2" hidden="1" customHeight="1">
      <c r="B91" s="27"/>
      <c r="C91" s="24" t="s">
        <v>22</v>
      </c>
      <c r="F91" s="22" t="str">
        <f>E15</f>
        <v xml:space="preserve"> </v>
      </c>
      <c r="I91" s="24" t="s">
        <v>26</v>
      </c>
      <c r="J91" s="25" t="str">
        <f>E21</f>
        <v xml:space="preserve"> </v>
      </c>
      <c r="L91" s="27"/>
    </row>
    <row r="92" spans="2:47" s="1" customFormat="1" ht="15.2" hidden="1" customHeight="1">
      <c r="B92" s="27"/>
      <c r="C92" s="24" t="s">
        <v>25</v>
      </c>
      <c r="F92" s="22" t="str">
        <f>IF(E18="","",E18)</f>
        <v xml:space="preserve"> </v>
      </c>
      <c r="I92" s="24" t="s">
        <v>27</v>
      </c>
      <c r="J92" s="25" t="str">
        <f>E24</f>
        <v xml:space="preserve"> </v>
      </c>
      <c r="L92" s="27"/>
    </row>
    <row r="93" spans="2:47" s="1" customFormat="1" ht="10.35" hidden="1" customHeight="1">
      <c r="B93" s="27"/>
      <c r="L93" s="27"/>
    </row>
    <row r="94" spans="2:47" s="1" customFormat="1" ht="29.25" hidden="1" customHeight="1">
      <c r="B94" s="27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27"/>
    </row>
    <row r="95" spans="2:47" s="1" customFormat="1" ht="10.35" hidden="1" customHeight="1">
      <c r="B95" s="27"/>
      <c r="L95" s="27"/>
    </row>
    <row r="96" spans="2:47" s="1" customFormat="1" ht="22.9" hidden="1" customHeight="1">
      <c r="B96" s="27"/>
      <c r="C96" s="98" t="s">
        <v>92</v>
      </c>
      <c r="J96" s="61">
        <f>J118</f>
        <v>0</v>
      </c>
      <c r="L96" s="27"/>
      <c r="AU96" s="15" t="s">
        <v>93</v>
      </c>
    </row>
    <row r="97" spans="2:12" s="8" customFormat="1" ht="24.95" hidden="1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J119</f>
        <v>0</v>
      </c>
      <c r="L97" s="99"/>
    </row>
    <row r="98" spans="2:12" s="9" customFormat="1" ht="19.899999999999999" hidden="1" customHeight="1">
      <c r="B98" s="103"/>
      <c r="D98" s="104" t="s">
        <v>95</v>
      </c>
      <c r="E98" s="105"/>
      <c r="F98" s="105"/>
      <c r="G98" s="105"/>
      <c r="H98" s="105"/>
      <c r="I98" s="105"/>
      <c r="J98" s="106">
        <f>J120</f>
        <v>0</v>
      </c>
      <c r="L98" s="103"/>
    </row>
    <row r="99" spans="2:12" s="1" customFormat="1" ht="21.75" hidden="1" customHeight="1">
      <c r="B99" s="27"/>
      <c r="L99" s="27"/>
    </row>
    <row r="100" spans="2:12" s="1" customFormat="1" ht="6.95" hidden="1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1" spans="2:12" hidden="1"/>
    <row r="102" spans="2:12" hidden="1"/>
    <row r="103" spans="2:12" hidden="1"/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9" t="s">
        <v>96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4" t="s">
        <v>14</v>
      </c>
      <c r="L107" s="27"/>
    </row>
    <row r="108" spans="2:12" s="1" customFormat="1" ht="16.5" customHeight="1">
      <c r="B108" s="27"/>
      <c r="E108" s="213" t="str">
        <f>E7</f>
        <v>Hřbitov kopřivnice</v>
      </c>
      <c r="F108" s="214"/>
      <c r="G108" s="214"/>
      <c r="H108" s="214"/>
      <c r="L108" s="27"/>
    </row>
    <row r="109" spans="2:12" s="1" customFormat="1" ht="12" customHeight="1">
      <c r="B109" s="27"/>
      <c r="C109" s="24" t="s">
        <v>87</v>
      </c>
      <c r="L109" s="27"/>
    </row>
    <row r="110" spans="2:12" s="1" customFormat="1" ht="16.5" customHeight="1">
      <c r="B110" s="27"/>
      <c r="E110" s="183" t="str">
        <f>E9</f>
        <v>A - Demolice</v>
      </c>
      <c r="F110" s="212"/>
      <c r="G110" s="212"/>
      <c r="H110" s="212"/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18</v>
      </c>
      <c r="F112" s="22" t="str">
        <f>F12</f>
        <v xml:space="preserve"> </v>
      </c>
      <c r="I112" s="24" t="s">
        <v>20</v>
      </c>
      <c r="J112" s="47" t="str">
        <f>IF(J12="","",J12)</f>
        <v>19. 3. 2025</v>
      </c>
      <c r="L112" s="27"/>
    </row>
    <row r="113" spans="2:65" s="1" customFormat="1" ht="6.95" customHeight="1">
      <c r="B113" s="27"/>
      <c r="L113" s="27"/>
    </row>
    <row r="114" spans="2:65" s="1" customFormat="1" ht="15.2" customHeight="1">
      <c r="B114" s="27"/>
      <c r="C114" s="24" t="s">
        <v>22</v>
      </c>
      <c r="F114" s="22" t="str">
        <f>E15</f>
        <v xml:space="preserve"> </v>
      </c>
      <c r="I114" s="24" t="s">
        <v>26</v>
      </c>
      <c r="J114" s="25" t="str">
        <f>E21</f>
        <v xml:space="preserve"> </v>
      </c>
      <c r="L114" s="27"/>
    </row>
    <row r="115" spans="2:65" s="1" customFormat="1" ht="15.2" customHeight="1">
      <c r="B115" s="27"/>
      <c r="C115" s="24" t="s">
        <v>25</v>
      </c>
      <c r="F115" s="22" t="str">
        <f>IF(E18="","",E18)</f>
        <v xml:space="preserve"> </v>
      </c>
      <c r="I115" s="24" t="s">
        <v>27</v>
      </c>
      <c r="J115" s="25" t="str">
        <f>E24</f>
        <v xml:space="preserve"> </v>
      </c>
      <c r="L115" s="27"/>
    </row>
    <row r="116" spans="2:65" s="1" customFormat="1" ht="10.35" customHeight="1">
      <c r="B116" s="27"/>
      <c r="L116" s="27"/>
    </row>
    <row r="117" spans="2:65" s="10" customFormat="1" ht="29.25" customHeight="1">
      <c r="B117" s="107"/>
      <c r="C117" s="108" t="s">
        <v>97</v>
      </c>
      <c r="D117" s="109" t="s">
        <v>55</v>
      </c>
      <c r="E117" s="109" t="s">
        <v>51</v>
      </c>
      <c r="F117" s="109" t="s">
        <v>52</v>
      </c>
      <c r="G117" s="109" t="s">
        <v>98</v>
      </c>
      <c r="H117" s="109" t="s">
        <v>99</v>
      </c>
      <c r="I117" s="109" t="s">
        <v>100</v>
      </c>
      <c r="J117" s="109" t="s">
        <v>91</v>
      </c>
      <c r="K117" s="110" t="s">
        <v>101</v>
      </c>
      <c r="L117" s="107"/>
      <c r="M117" s="54" t="s">
        <v>1</v>
      </c>
      <c r="N117" s="55" t="s">
        <v>34</v>
      </c>
      <c r="O117" s="55" t="s">
        <v>102</v>
      </c>
      <c r="P117" s="55" t="s">
        <v>103</v>
      </c>
      <c r="Q117" s="55" t="s">
        <v>104</v>
      </c>
      <c r="R117" s="55" t="s">
        <v>105</v>
      </c>
      <c r="S117" s="55" t="s">
        <v>106</v>
      </c>
      <c r="T117" s="56" t="s">
        <v>107</v>
      </c>
    </row>
    <row r="118" spans="2:65" s="1" customFormat="1" ht="22.9" customHeight="1">
      <c r="B118" s="27"/>
      <c r="C118" s="59" t="s">
        <v>108</v>
      </c>
      <c r="J118" s="111">
        <f>J119</f>
        <v>0</v>
      </c>
      <c r="L118" s="27"/>
      <c r="M118" s="57"/>
      <c r="N118" s="48"/>
      <c r="O118" s="48"/>
      <c r="P118" s="112">
        <f>P119</f>
        <v>382.67062500000003</v>
      </c>
      <c r="Q118" s="48"/>
      <c r="R118" s="112">
        <f>R119</f>
        <v>2.664E-2</v>
      </c>
      <c r="S118" s="48"/>
      <c r="T118" s="113">
        <f>T119</f>
        <v>458.85500000000002</v>
      </c>
      <c r="AT118" s="15" t="s">
        <v>69</v>
      </c>
      <c r="AU118" s="15" t="s">
        <v>93</v>
      </c>
      <c r="BK118" s="114">
        <f>BK119</f>
        <v>0</v>
      </c>
    </row>
    <row r="119" spans="2:65" s="11" customFormat="1" ht="25.9" customHeight="1">
      <c r="B119" s="115"/>
      <c r="D119" s="116" t="s">
        <v>69</v>
      </c>
      <c r="E119" s="117" t="s">
        <v>109</v>
      </c>
      <c r="F119" s="117" t="s">
        <v>110</v>
      </c>
      <c r="J119" s="118">
        <f>BK119+J147</f>
        <v>0</v>
      </c>
      <c r="L119" s="115"/>
      <c r="M119" s="119"/>
      <c r="P119" s="120">
        <f>P120</f>
        <v>382.67062500000003</v>
      </c>
      <c r="R119" s="120">
        <f>R120</f>
        <v>2.664E-2</v>
      </c>
      <c r="T119" s="121">
        <f>T120</f>
        <v>458.85500000000002</v>
      </c>
      <c r="AR119" s="116" t="s">
        <v>77</v>
      </c>
      <c r="AT119" s="122" t="s">
        <v>69</v>
      </c>
      <c r="AU119" s="122" t="s">
        <v>70</v>
      </c>
      <c r="AY119" s="116" t="s">
        <v>111</v>
      </c>
      <c r="BK119" s="123">
        <f>BK120</f>
        <v>0</v>
      </c>
    </row>
    <row r="120" spans="2:65" s="11" customFormat="1" ht="22.9" customHeight="1">
      <c r="B120" s="115"/>
      <c r="D120" s="116" t="s">
        <v>69</v>
      </c>
      <c r="E120" s="124" t="s">
        <v>77</v>
      </c>
      <c r="F120" s="124" t="s">
        <v>112</v>
      </c>
      <c r="J120" s="125">
        <f>J121+J122+J124+J125+J126+J127+J129+J130+J131+J133+J135+J137+J139+J140+J142+J143+J144</f>
        <v>0</v>
      </c>
      <c r="L120" s="115"/>
      <c r="M120" s="119"/>
      <c r="P120" s="120">
        <f>SUM(P121:P145)</f>
        <v>382.67062500000003</v>
      </c>
      <c r="R120" s="120">
        <f>SUM(R121:R145)</f>
        <v>2.664E-2</v>
      </c>
      <c r="T120" s="121">
        <f>SUM(T121:T145)</f>
        <v>458.85500000000002</v>
      </c>
      <c r="AR120" s="116" t="s">
        <v>77</v>
      </c>
      <c r="AT120" s="122" t="s">
        <v>69</v>
      </c>
      <c r="AU120" s="122" t="s">
        <v>77</v>
      </c>
      <c r="AY120" s="116" t="s">
        <v>111</v>
      </c>
      <c r="BK120" s="123">
        <f>SUM(BK121:BK145)</f>
        <v>0</v>
      </c>
    </row>
    <row r="121" spans="2:65" s="1" customFormat="1" ht="33" customHeight="1">
      <c r="B121" s="126"/>
      <c r="C121" s="127" t="s">
        <v>113</v>
      </c>
      <c r="D121" s="127" t="s">
        <v>114</v>
      </c>
      <c r="E121" s="128" t="s">
        <v>115</v>
      </c>
      <c r="F121" s="129" t="s">
        <v>116</v>
      </c>
      <c r="G121" s="130" t="s">
        <v>117</v>
      </c>
      <c r="H121" s="131">
        <v>249</v>
      </c>
      <c r="I121" s="132"/>
      <c r="J121" s="132">
        <f>ROUND(I121*H121,2)</f>
        <v>0</v>
      </c>
      <c r="K121" s="129" t="s">
        <v>118</v>
      </c>
      <c r="L121" s="27"/>
      <c r="M121" s="133" t="s">
        <v>1</v>
      </c>
      <c r="N121" s="134" t="s">
        <v>35</v>
      </c>
      <c r="O121" s="135">
        <v>0.16600000000000001</v>
      </c>
      <c r="P121" s="135">
        <f>O121*H121</f>
        <v>41.334000000000003</v>
      </c>
      <c r="Q121" s="135">
        <v>0</v>
      </c>
      <c r="R121" s="135">
        <f>Q121*H121</f>
        <v>0</v>
      </c>
      <c r="S121" s="135">
        <v>0.44</v>
      </c>
      <c r="T121" s="136">
        <f>S121*H121</f>
        <v>109.56</v>
      </c>
      <c r="AR121" s="137" t="s">
        <v>119</v>
      </c>
      <c r="AT121" s="137" t="s">
        <v>114</v>
      </c>
      <c r="AU121" s="137" t="s">
        <v>79</v>
      </c>
      <c r="AY121" s="15" t="s">
        <v>111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5" t="s">
        <v>77</v>
      </c>
      <c r="BK121" s="138">
        <f>ROUND(I121*H121,2)</f>
        <v>0</v>
      </c>
      <c r="BL121" s="15" t="s">
        <v>119</v>
      </c>
      <c r="BM121" s="137" t="s">
        <v>120</v>
      </c>
    </row>
    <row r="122" spans="2:65" s="1" customFormat="1" ht="24.2" customHeight="1">
      <c r="B122" s="126"/>
      <c r="C122" s="127" t="s">
        <v>121</v>
      </c>
      <c r="D122" s="127" t="s">
        <v>114</v>
      </c>
      <c r="E122" s="128" t="s">
        <v>122</v>
      </c>
      <c r="F122" s="129" t="s">
        <v>123</v>
      </c>
      <c r="G122" s="130" t="s">
        <v>117</v>
      </c>
      <c r="H122" s="131">
        <v>840</v>
      </c>
      <c r="I122" s="132"/>
      <c r="J122" s="132">
        <f>ROUND(I122*H122,2)</f>
        <v>0</v>
      </c>
      <c r="K122" s="129" t="s">
        <v>118</v>
      </c>
      <c r="L122" s="27"/>
      <c r="M122" s="133" t="s">
        <v>1</v>
      </c>
      <c r="N122" s="134" t="s">
        <v>35</v>
      </c>
      <c r="O122" s="135">
        <v>1.9E-2</v>
      </c>
      <c r="P122" s="135">
        <f>O122*H122</f>
        <v>15.959999999999999</v>
      </c>
      <c r="Q122" s="135">
        <v>1.0000000000000001E-5</v>
      </c>
      <c r="R122" s="135">
        <f>Q122*H122</f>
        <v>8.4000000000000012E-3</v>
      </c>
      <c r="S122" s="135">
        <v>6.9000000000000006E-2</v>
      </c>
      <c r="T122" s="136">
        <f>S122*H122</f>
        <v>57.960000000000008</v>
      </c>
      <c r="AR122" s="137" t="s">
        <v>119</v>
      </c>
      <c r="AT122" s="137" t="s">
        <v>114</v>
      </c>
      <c r="AU122" s="137" t="s">
        <v>79</v>
      </c>
      <c r="AY122" s="15" t="s">
        <v>111</v>
      </c>
      <c r="BE122" s="138">
        <f>IF(N122="základní",J122,0)</f>
        <v>0</v>
      </c>
      <c r="BF122" s="138">
        <f>IF(N122="snížená",J122,0)</f>
        <v>0</v>
      </c>
      <c r="BG122" s="138">
        <f>IF(N122="zákl. přenesená",J122,0)</f>
        <v>0</v>
      </c>
      <c r="BH122" s="138">
        <f>IF(N122="sníž. přenesená",J122,0)</f>
        <v>0</v>
      </c>
      <c r="BI122" s="138">
        <f>IF(N122="nulová",J122,0)</f>
        <v>0</v>
      </c>
      <c r="BJ122" s="15" t="s">
        <v>77</v>
      </c>
      <c r="BK122" s="138">
        <f>ROUND(I122*H122,2)</f>
        <v>0</v>
      </c>
      <c r="BL122" s="15" t="s">
        <v>119</v>
      </c>
      <c r="BM122" s="137" t="s">
        <v>124</v>
      </c>
    </row>
    <row r="123" spans="2:65" s="12" customFormat="1">
      <c r="B123" s="139"/>
      <c r="D123" s="140" t="s">
        <v>125</v>
      </c>
      <c r="E123" s="141" t="s">
        <v>1</v>
      </c>
      <c r="F123" s="142" t="s">
        <v>126</v>
      </c>
      <c r="H123" s="143">
        <v>840</v>
      </c>
      <c r="L123" s="139"/>
      <c r="M123" s="144"/>
      <c r="T123" s="145"/>
      <c r="AT123" s="141" t="s">
        <v>125</v>
      </c>
      <c r="AU123" s="141" t="s">
        <v>79</v>
      </c>
      <c r="AV123" s="12" t="s">
        <v>79</v>
      </c>
      <c r="AW123" s="12" t="s">
        <v>28</v>
      </c>
      <c r="AX123" s="12" t="s">
        <v>77</v>
      </c>
      <c r="AY123" s="141" t="s">
        <v>111</v>
      </c>
    </row>
    <row r="124" spans="2:65" s="1" customFormat="1" ht="24.2" customHeight="1">
      <c r="B124" s="126"/>
      <c r="C124" s="127" t="s">
        <v>119</v>
      </c>
      <c r="D124" s="127" t="s">
        <v>114</v>
      </c>
      <c r="E124" s="128" t="s">
        <v>127</v>
      </c>
      <c r="F124" s="129" t="s">
        <v>128</v>
      </c>
      <c r="G124" s="130" t="s">
        <v>117</v>
      </c>
      <c r="H124" s="131">
        <v>608</v>
      </c>
      <c r="I124" s="132"/>
      <c r="J124" s="132">
        <f>ROUND(I124*H124,2)</f>
        <v>0</v>
      </c>
      <c r="K124" s="129" t="s">
        <v>118</v>
      </c>
      <c r="L124" s="27"/>
      <c r="M124" s="133" t="s">
        <v>1</v>
      </c>
      <c r="N124" s="134" t="s">
        <v>35</v>
      </c>
      <c r="O124" s="135">
        <v>2.9000000000000001E-2</v>
      </c>
      <c r="P124" s="135">
        <f>O124*H124</f>
        <v>17.632000000000001</v>
      </c>
      <c r="Q124" s="135">
        <v>3.0000000000000001E-5</v>
      </c>
      <c r="R124" s="135">
        <f>Q124*H124</f>
        <v>1.8239999999999999E-2</v>
      </c>
      <c r="S124" s="135">
        <v>0.23</v>
      </c>
      <c r="T124" s="136">
        <f>S124*H124</f>
        <v>139.84</v>
      </c>
      <c r="AR124" s="137" t="s">
        <v>119</v>
      </c>
      <c r="AT124" s="137" t="s">
        <v>114</v>
      </c>
      <c r="AU124" s="137" t="s">
        <v>79</v>
      </c>
      <c r="AY124" s="15" t="s">
        <v>111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5" t="s">
        <v>77</v>
      </c>
      <c r="BK124" s="138">
        <f>ROUND(I124*H124,2)</f>
        <v>0</v>
      </c>
      <c r="BL124" s="15" t="s">
        <v>119</v>
      </c>
      <c r="BM124" s="137" t="s">
        <v>129</v>
      </c>
    </row>
    <row r="125" spans="2:65" s="1" customFormat="1" ht="16.5" customHeight="1">
      <c r="B125" s="126"/>
      <c r="C125" s="127" t="s">
        <v>79</v>
      </c>
      <c r="D125" s="127" t="s">
        <v>114</v>
      </c>
      <c r="E125" s="128" t="s">
        <v>130</v>
      </c>
      <c r="F125" s="129" t="s">
        <v>131</v>
      </c>
      <c r="G125" s="130" t="s">
        <v>132</v>
      </c>
      <c r="H125" s="131">
        <v>739</v>
      </c>
      <c r="I125" s="132"/>
      <c r="J125" s="132">
        <f>ROUND(I125*H125,2)</f>
        <v>0</v>
      </c>
      <c r="K125" s="129" t="s">
        <v>118</v>
      </c>
      <c r="L125" s="27"/>
      <c r="M125" s="133" t="s">
        <v>1</v>
      </c>
      <c r="N125" s="134" t="s">
        <v>35</v>
      </c>
      <c r="O125" s="135">
        <v>0.13300000000000001</v>
      </c>
      <c r="P125" s="135">
        <f>O125*H125</f>
        <v>98.287000000000006</v>
      </c>
      <c r="Q125" s="135">
        <v>0</v>
      </c>
      <c r="R125" s="135">
        <f>Q125*H125</f>
        <v>0</v>
      </c>
      <c r="S125" s="135">
        <v>0.20499999999999999</v>
      </c>
      <c r="T125" s="136">
        <f>S125*H125</f>
        <v>151.495</v>
      </c>
      <c r="AR125" s="137" t="s">
        <v>119</v>
      </c>
      <c r="AT125" s="137" t="s">
        <v>114</v>
      </c>
      <c r="AU125" s="137" t="s">
        <v>79</v>
      </c>
      <c r="AY125" s="15" t="s">
        <v>111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5" t="s">
        <v>77</v>
      </c>
      <c r="BK125" s="138">
        <f>ROUND(I125*H125,2)</f>
        <v>0</v>
      </c>
      <c r="BL125" s="15" t="s">
        <v>119</v>
      </c>
      <c r="BM125" s="137" t="s">
        <v>133</v>
      </c>
    </row>
    <row r="126" spans="2:65" s="1" customFormat="1" ht="24.2" customHeight="1">
      <c r="B126" s="126"/>
      <c r="C126" s="127" t="s">
        <v>77</v>
      </c>
      <c r="D126" s="127" t="s">
        <v>114</v>
      </c>
      <c r="E126" s="128" t="s">
        <v>134</v>
      </c>
      <c r="F126" s="129" t="s">
        <v>135</v>
      </c>
      <c r="G126" s="130" t="s">
        <v>117</v>
      </c>
      <c r="H126" s="131">
        <v>410</v>
      </c>
      <c r="I126" s="132"/>
      <c r="J126" s="132">
        <f>ROUND(I126*H126,2)</f>
        <v>0</v>
      </c>
      <c r="K126" s="129" t="s">
        <v>118</v>
      </c>
      <c r="L126" s="27"/>
      <c r="M126" s="133" t="s">
        <v>1</v>
      </c>
      <c r="N126" s="134" t="s">
        <v>35</v>
      </c>
      <c r="O126" s="135">
        <v>7.5999999999999998E-2</v>
      </c>
      <c r="P126" s="135">
        <f>O126*H126</f>
        <v>31.16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119</v>
      </c>
      <c r="AT126" s="137" t="s">
        <v>114</v>
      </c>
      <c r="AU126" s="137" t="s">
        <v>79</v>
      </c>
      <c r="AY126" s="15" t="s">
        <v>111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5" t="s">
        <v>77</v>
      </c>
      <c r="BK126" s="138">
        <f>ROUND(I126*H126,2)</f>
        <v>0</v>
      </c>
      <c r="BL126" s="15" t="s">
        <v>119</v>
      </c>
      <c r="BM126" s="137" t="s">
        <v>136</v>
      </c>
    </row>
    <row r="127" spans="2:65" s="1" customFormat="1" ht="33" customHeight="1">
      <c r="B127" s="126"/>
      <c r="C127" s="127" t="s">
        <v>137</v>
      </c>
      <c r="D127" s="127" t="s">
        <v>114</v>
      </c>
      <c r="E127" s="128" t="s">
        <v>138</v>
      </c>
      <c r="F127" s="129" t="s">
        <v>139</v>
      </c>
      <c r="G127" s="130" t="s">
        <v>140</v>
      </c>
      <c r="H127" s="131">
        <v>16.2</v>
      </c>
      <c r="I127" s="132"/>
      <c r="J127" s="132">
        <f>ROUND(I127*H127,2)</f>
        <v>0</v>
      </c>
      <c r="K127" s="129" t="s">
        <v>118</v>
      </c>
      <c r="L127" s="27"/>
      <c r="M127" s="133" t="s">
        <v>1</v>
      </c>
      <c r="N127" s="134" t="s">
        <v>35</v>
      </c>
      <c r="O127" s="135">
        <v>1.72</v>
      </c>
      <c r="P127" s="135">
        <f>O127*H127</f>
        <v>27.863999999999997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119</v>
      </c>
      <c r="AT127" s="137" t="s">
        <v>114</v>
      </c>
      <c r="AU127" s="137" t="s">
        <v>79</v>
      </c>
      <c r="AY127" s="15" t="s">
        <v>111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5" t="s">
        <v>77</v>
      </c>
      <c r="BK127" s="138">
        <f>ROUND(I127*H127,2)</f>
        <v>0</v>
      </c>
      <c r="BL127" s="15" t="s">
        <v>119</v>
      </c>
      <c r="BM127" s="137" t="s">
        <v>141</v>
      </c>
    </row>
    <row r="128" spans="2:65" s="12" customFormat="1">
      <c r="B128" s="139"/>
      <c r="D128" s="140" t="s">
        <v>125</v>
      </c>
      <c r="E128" s="141" t="s">
        <v>1</v>
      </c>
      <c r="F128" s="142" t="s">
        <v>142</v>
      </c>
      <c r="H128" s="143">
        <v>16.2</v>
      </c>
      <c r="L128" s="139"/>
      <c r="M128" s="144"/>
      <c r="T128" s="145"/>
      <c r="AT128" s="141" t="s">
        <v>125</v>
      </c>
      <c r="AU128" s="141" t="s">
        <v>79</v>
      </c>
      <c r="AV128" s="12" t="s">
        <v>79</v>
      </c>
      <c r="AW128" s="12" t="s">
        <v>28</v>
      </c>
      <c r="AX128" s="12" t="s">
        <v>77</v>
      </c>
      <c r="AY128" s="141" t="s">
        <v>111</v>
      </c>
    </row>
    <row r="129" spans="2:65" s="1" customFormat="1" ht="37.9" customHeight="1">
      <c r="B129" s="126"/>
      <c r="C129" s="127" t="s">
        <v>143</v>
      </c>
      <c r="D129" s="127" t="s">
        <v>114</v>
      </c>
      <c r="E129" s="128" t="s">
        <v>144</v>
      </c>
      <c r="F129" s="129" t="s">
        <v>145</v>
      </c>
      <c r="G129" s="130" t="s">
        <v>140</v>
      </c>
      <c r="H129" s="131">
        <v>41</v>
      </c>
      <c r="I129" s="132"/>
      <c r="J129" s="132">
        <f>ROUND(I129*H129,2)</f>
        <v>0</v>
      </c>
      <c r="K129" s="129" t="s">
        <v>118</v>
      </c>
      <c r="L129" s="27"/>
      <c r="M129" s="133" t="s">
        <v>1</v>
      </c>
      <c r="N129" s="134" t="s">
        <v>35</v>
      </c>
      <c r="O129" s="135">
        <v>4.3999999999999997E-2</v>
      </c>
      <c r="P129" s="135">
        <f>O129*H129</f>
        <v>1.8039999999999998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119</v>
      </c>
      <c r="AT129" s="137" t="s">
        <v>114</v>
      </c>
      <c r="AU129" s="137" t="s">
        <v>79</v>
      </c>
      <c r="AY129" s="15" t="s">
        <v>111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5" t="s">
        <v>77</v>
      </c>
      <c r="BK129" s="138">
        <f>ROUND(I129*H129,2)</f>
        <v>0</v>
      </c>
      <c r="BL129" s="15" t="s">
        <v>119</v>
      </c>
      <c r="BM129" s="137" t="s">
        <v>146</v>
      </c>
    </row>
    <row r="130" spans="2:65" s="1" customFormat="1" ht="37.9" customHeight="1">
      <c r="B130" s="126"/>
      <c r="C130" s="127" t="s">
        <v>147</v>
      </c>
      <c r="D130" s="127" t="s">
        <v>114</v>
      </c>
      <c r="E130" s="128" t="s">
        <v>148</v>
      </c>
      <c r="F130" s="129" t="s">
        <v>149</v>
      </c>
      <c r="G130" s="130" t="s">
        <v>140</v>
      </c>
      <c r="H130" s="131">
        <v>16.2</v>
      </c>
      <c r="I130" s="132"/>
      <c r="J130" s="132">
        <f>ROUND(I130*H130,2)</f>
        <v>0</v>
      </c>
      <c r="K130" s="129" t="s">
        <v>118</v>
      </c>
      <c r="L130" s="27"/>
      <c r="M130" s="133" t="s">
        <v>1</v>
      </c>
      <c r="N130" s="134" t="s">
        <v>35</v>
      </c>
      <c r="O130" s="135">
        <v>8.6999999999999994E-2</v>
      </c>
      <c r="P130" s="135">
        <f>O130*H130</f>
        <v>1.4093999999999998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119</v>
      </c>
      <c r="AT130" s="137" t="s">
        <v>114</v>
      </c>
      <c r="AU130" s="137" t="s">
        <v>79</v>
      </c>
      <c r="AY130" s="15" t="s">
        <v>111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5" t="s">
        <v>77</v>
      </c>
      <c r="BK130" s="138">
        <f>ROUND(I130*H130,2)</f>
        <v>0</v>
      </c>
      <c r="BL130" s="15" t="s">
        <v>119</v>
      </c>
      <c r="BM130" s="137" t="s">
        <v>150</v>
      </c>
    </row>
    <row r="131" spans="2:65" s="1" customFormat="1" ht="33" customHeight="1">
      <c r="B131" s="126"/>
      <c r="C131" s="127" t="s">
        <v>151</v>
      </c>
      <c r="D131" s="127" t="s">
        <v>114</v>
      </c>
      <c r="E131" s="128" t="s">
        <v>152</v>
      </c>
      <c r="F131" s="129" t="s">
        <v>153</v>
      </c>
      <c r="G131" s="130" t="s">
        <v>154</v>
      </c>
      <c r="H131" s="131">
        <v>29.16</v>
      </c>
      <c r="I131" s="132"/>
      <c r="J131" s="132">
        <f>ROUND(I131*H131,2)</f>
        <v>0</v>
      </c>
      <c r="K131" s="129" t="s">
        <v>118</v>
      </c>
      <c r="L131" s="27"/>
      <c r="M131" s="133" t="s">
        <v>1</v>
      </c>
      <c r="N131" s="134" t="s">
        <v>35</v>
      </c>
      <c r="O131" s="135">
        <v>0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119</v>
      </c>
      <c r="AT131" s="137" t="s">
        <v>114</v>
      </c>
      <c r="AU131" s="137" t="s">
        <v>79</v>
      </c>
      <c r="AY131" s="15" t="s">
        <v>111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5" t="s">
        <v>77</v>
      </c>
      <c r="BK131" s="138">
        <f>ROUND(I131*H131,2)</f>
        <v>0</v>
      </c>
      <c r="BL131" s="15" t="s">
        <v>119</v>
      </c>
      <c r="BM131" s="137" t="s">
        <v>155</v>
      </c>
    </row>
    <row r="132" spans="2:65" s="12" customFormat="1">
      <c r="B132" s="139"/>
      <c r="D132" s="140" t="s">
        <v>125</v>
      </c>
      <c r="E132" s="141" t="s">
        <v>1</v>
      </c>
      <c r="F132" s="142" t="s">
        <v>156</v>
      </c>
      <c r="H132" s="143">
        <v>29.16</v>
      </c>
      <c r="L132" s="139"/>
      <c r="M132" s="144"/>
      <c r="T132" s="145"/>
      <c r="AT132" s="141" t="s">
        <v>125</v>
      </c>
      <c r="AU132" s="141" t="s">
        <v>79</v>
      </c>
      <c r="AV132" s="12" t="s">
        <v>79</v>
      </c>
      <c r="AW132" s="12" t="s">
        <v>28</v>
      </c>
      <c r="AX132" s="12" t="s">
        <v>77</v>
      </c>
      <c r="AY132" s="141" t="s">
        <v>111</v>
      </c>
    </row>
    <row r="133" spans="2:65" s="1" customFormat="1" ht="16.5" customHeight="1">
      <c r="B133" s="126"/>
      <c r="C133" s="127" t="s">
        <v>157</v>
      </c>
      <c r="D133" s="127" t="s">
        <v>114</v>
      </c>
      <c r="E133" s="128" t="s">
        <v>158</v>
      </c>
      <c r="F133" s="129" t="s">
        <v>159</v>
      </c>
      <c r="G133" s="130" t="s">
        <v>140</v>
      </c>
      <c r="H133" s="131">
        <v>57.2</v>
      </c>
      <c r="I133" s="132"/>
      <c r="J133" s="132">
        <f>ROUND(I133*H133,2)</f>
        <v>0</v>
      </c>
      <c r="K133" s="129" t="s">
        <v>118</v>
      </c>
      <c r="L133" s="27"/>
      <c r="M133" s="133" t="s">
        <v>1</v>
      </c>
      <c r="N133" s="134" t="s">
        <v>35</v>
      </c>
      <c r="O133" s="135">
        <v>8.9999999999999993E-3</v>
      </c>
      <c r="P133" s="135">
        <f>O133*H133</f>
        <v>0.51480000000000004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119</v>
      </c>
      <c r="AT133" s="137" t="s">
        <v>114</v>
      </c>
      <c r="AU133" s="137" t="s">
        <v>79</v>
      </c>
      <c r="AY133" s="15" t="s">
        <v>111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77</v>
      </c>
      <c r="BK133" s="138">
        <f>ROUND(I133*H133,2)</f>
        <v>0</v>
      </c>
      <c r="BL133" s="15" t="s">
        <v>119</v>
      </c>
      <c r="BM133" s="137" t="s">
        <v>160</v>
      </c>
    </row>
    <row r="134" spans="2:65" s="12" customFormat="1">
      <c r="B134" s="139"/>
      <c r="D134" s="140" t="s">
        <v>125</v>
      </c>
      <c r="E134" s="141" t="s">
        <v>1</v>
      </c>
      <c r="F134" s="142" t="s">
        <v>161</v>
      </c>
      <c r="H134" s="143">
        <v>57.2</v>
      </c>
      <c r="L134" s="139"/>
      <c r="M134" s="144"/>
      <c r="T134" s="145"/>
      <c r="AT134" s="141" t="s">
        <v>125</v>
      </c>
      <c r="AU134" s="141" t="s">
        <v>79</v>
      </c>
      <c r="AV134" s="12" t="s">
        <v>79</v>
      </c>
      <c r="AW134" s="12" t="s">
        <v>28</v>
      </c>
      <c r="AX134" s="12" t="s">
        <v>77</v>
      </c>
      <c r="AY134" s="141" t="s">
        <v>111</v>
      </c>
    </row>
    <row r="135" spans="2:65" s="1" customFormat="1" ht="21.75" customHeight="1">
      <c r="B135" s="126"/>
      <c r="C135" s="127" t="s">
        <v>162</v>
      </c>
      <c r="D135" s="127" t="s">
        <v>114</v>
      </c>
      <c r="E135" s="128" t="s">
        <v>163</v>
      </c>
      <c r="F135" s="129" t="s">
        <v>164</v>
      </c>
      <c r="G135" s="130" t="s">
        <v>154</v>
      </c>
      <c r="H135" s="131">
        <v>307.36</v>
      </c>
      <c r="I135" s="132"/>
      <c r="J135" s="132">
        <f>ROUND(I135*H135,2)</f>
        <v>0</v>
      </c>
      <c r="K135" s="129" t="s">
        <v>118</v>
      </c>
      <c r="L135" s="27"/>
      <c r="M135" s="133" t="s">
        <v>1</v>
      </c>
      <c r="N135" s="134" t="s">
        <v>35</v>
      </c>
      <c r="O135" s="135">
        <v>0.03</v>
      </c>
      <c r="P135" s="135">
        <f>O135*H135</f>
        <v>9.2208000000000006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119</v>
      </c>
      <c r="AT135" s="137" t="s">
        <v>114</v>
      </c>
      <c r="AU135" s="137" t="s">
        <v>79</v>
      </c>
      <c r="AY135" s="15" t="s">
        <v>111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5" t="s">
        <v>77</v>
      </c>
      <c r="BK135" s="138">
        <f>ROUND(I135*H135,2)</f>
        <v>0</v>
      </c>
      <c r="BL135" s="15" t="s">
        <v>119</v>
      </c>
      <c r="BM135" s="137" t="s">
        <v>165</v>
      </c>
    </row>
    <row r="136" spans="2:65" s="12" customFormat="1">
      <c r="B136" s="139"/>
      <c r="D136" s="140" t="s">
        <v>125</v>
      </c>
      <c r="E136" s="141" t="s">
        <v>1</v>
      </c>
      <c r="F136" s="142" t="s">
        <v>166</v>
      </c>
      <c r="H136" s="143">
        <v>307.36</v>
      </c>
      <c r="L136" s="139"/>
      <c r="M136" s="144"/>
      <c r="T136" s="145"/>
      <c r="AT136" s="141" t="s">
        <v>125</v>
      </c>
      <c r="AU136" s="141" t="s">
        <v>79</v>
      </c>
      <c r="AV136" s="12" t="s">
        <v>79</v>
      </c>
      <c r="AW136" s="12" t="s">
        <v>28</v>
      </c>
      <c r="AX136" s="12" t="s">
        <v>77</v>
      </c>
      <c r="AY136" s="141" t="s">
        <v>111</v>
      </c>
    </row>
    <row r="137" spans="2:65" s="1" customFormat="1" ht="24.2" customHeight="1">
      <c r="B137" s="126"/>
      <c r="C137" s="127" t="s">
        <v>8</v>
      </c>
      <c r="D137" s="127" t="s">
        <v>114</v>
      </c>
      <c r="E137" s="128" t="s">
        <v>167</v>
      </c>
      <c r="F137" s="129" t="s">
        <v>168</v>
      </c>
      <c r="G137" s="130" t="s">
        <v>154</v>
      </c>
      <c r="H137" s="131">
        <v>2766.24</v>
      </c>
      <c r="I137" s="132"/>
      <c r="J137" s="132">
        <f>ROUND(I137*H137,2)</f>
        <v>0</v>
      </c>
      <c r="K137" s="129" t="s">
        <v>118</v>
      </c>
      <c r="L137" s="27"/>
      <c r="M137" s="133" t="s">
        <v>1</v>
      </c>
      <c r="N137" s="134" t="s">
        <v>35</v>
      </c>
      <c r="O137" s="135">
        <v>2E-3</v>
      </c>
      <c r="P137" s="135">
        <f>O137*H137</f>
        <v>5.5324799999999996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119</v>
      </c>
      <c r="AT137" s="137" t="s">
        <v>114</v>
      </c>
      <c r="AU137" s="137" t="s">
        <v>79</v>
      </c>
      <c r="AY137" s="15" t="s">
        <v>111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5" t="s">
        <v>77</v>
      </c>
      <c r="BK137" s="138">
        <f>ROUND(I137*H137,2)</f>
        <v>0</v>
      </c>
      <c r="BL137" s="15" t="s">
        <v>119</v>
      </c>
      <c r="BM137" s="137" t="s">
        <v>169</v>
      </c>
    </row>
    <row r="138" spans="2:65" s="12" customFormat="1">
      <c r="B138" s="139"/>
      <c r="D138" s="140" t="s">
        <v>125</v>
      </c>
      <c r="E138" s="141" t="s">
        <v>1</v>
      </c>
      <c r="F138" s="142" t="s">
        <v>170</v>
      </c>
      <c r="H138" s="143">
        <v>2766.2400000000002</v>
      </c>
      <c r="L138" s="139"/>
      <c r="M138" s="144"/>
      <c r="T138" s="145"/>
      <c r="AT138" s="141" t="s">
        <v>125</v>
      </c>
      <c r="AU138" s="141" t="s">
        <v>79</v>
      </c>
      <c r="AV138" s="12" t="s">
        <v>79</v>
      </c>
      <c r="AW138" s="12" t="s">
        <v>28</v>
      </c>
      <c r="AX138" s="12" t="s">
        <v>77</v>
      </c>
      <c r="AY138" s="141" t="s">
        <v>111</v>
      </c>
    </row>
    <row r="139" spans="2:65" s="1" customFormat="1" ht="16.5" customHeight="1">
      <c r="B139" s="126"/>
      <c r="C139" s="127" t="s">
        <v>171</v>
      </c>
      <c r="D139" s="127" t="s">
        <v>114</v>
      </c>
      <c r="E139" s="128" t="s">
        <v>172</v>
      </c>
      <c r="F139" s="129" t="s">
        <v>173</v>
      </c>
      <c r="G139" s="130" t="s">
        <v>154</v>
      </c>
      <c r="H139" s="131">
        <v>151.495</v>
      </c>
      <c r="I139" s="132"/>
      <c r="J139" s="132">
        <f>ROUND(I139*H139,2)</f>
        <v>0</v>
      </c>
      <c r="K139" s="129" t="s">
        <v>118</v>
      </c>
      <c r="L139" s="27"/>
      <c r="M139" s="133" t="s">
        <v>1</v>
      </c>
      <c r="N139" s="134" t="s">
        <v>35</v>
      </c>
      <c r="O139" s="135">
        <v>0.83499999999999996</v>
      </c>
      <c r="P139" s="135">
        <f>O139*H139</f>
        <v>126.49832499999999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119</v>
      </c>
      <c r="AT139" s="137" t="s">
        <v>114</v>
      </c>
      <c r="AU139" s="137" t="s">
        <v>79</v>
      </c>
      <c r="AY139" s="15" t="s">
        <v>111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5" t="s">
        <v>77</v>
      </c>
      <c r="BK139" s="138">
        <f>ROUND(I139*H139,2)</f>
        <v>0</v>
      </c>
      <c r="BL139" s="15" t="s">
        <v>119</v>
      </c>
      <c r="BM139" s="137" t="s">
        <v>174</v>
      </c>
    </row>
    <row r="140" spans="2:65" s="1" customFormat="1" ht="24.2" customHeight="1">
      <c r="B140" s="126"/>
      <c r="C140" s="127" t="s">
        <v>175</v>
      </c>
      <c r="D140" s="127" t="s">
        <v>114</v>
      </c>
      <c r="E140" s="128" t="s">
        <v>176</v>
      </c>
      <c r="F140" s="129" t="s">
        <v>177</v>
      </c>
      <c r="G140" s="130" t="s">
        <v>154</v>
      </c>
      <c r="H140" s="131">
        <v>1363.4549999999999</v>
      </c>
      <c r="I140" s="132"/>
      <c r="J140" s="132">
        <f>ROUND(I140*H140,2)</f>
        <v>0</v>
      </c>
      <c r="K140" s="129" t="s">
        <v>118</v>
      </c>
      <c r="L140" s="27"/>
      <c r="M140" s="133" t="s">
        <v>1</v>
      </c>
      <c r="N140" s="134" t="s">
        <v>35</v>
      </c>
      <c r="O140" s="135">
        <v>4.0000000000000001E-3</v>
      </c>
      <c r="P140" s="135">
        <f>O140*H140</f>
        <v>5.4538199999999994</v>
      </c>
      <c r="Q140" s="135">
        <v>0</v>
      </c>
      <c r="R140" s="135">
        <f>Q140*H140</f>
        <v>0</v>
      </c>
      <c r="S140" s="135">
        <v>0</v>
      </c>
      <c r="T140" s="136">
        <f>S140*H140</f>
        <v>0</v>
      </c>
      <c r="AR140" s="137" t="s">
        <v>119</v>
      </c>
      <c r="AT140" s="137" t="s">
        <v>114</v>
      </c>
      <c r="AU140" s="137" t="s">
        <v>79</v>
      </c>
      <c r="AY140" s="15" t="s">
        <v>111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5" t="s">
        <v>77</v>
      </c>
      <c r="BK140" s="138">
        <f>ROUND(I140*H140,2)</f>
        <v>0</v>
      </c>
      <c r="BL140" s="15" t="s">
        <v>119</v>
      </c>
      <c r="BM140" s="137" t="s">
        <v>178</v>
      </c>
    </row>
    <row r="141" spans="2:65" s="12" customFormat="1">
      <c r="B141" s="139"/>
      <c r="D141" s="140" t="s">
        <v>125</v>
      </c>
      <c r="E141" s="141" t="s">
        <v>1</v>
      </c>
      <c r="F141" s="142" t="s">
        <v>179</v>
      </c>
      <c r="H141" s="143">
        <v>1363.4549999999999</v>
      </c>
      <c r="L141" s="139"/>
      <c r="M141" s="144"/>
      <c r="T141" s="145"/>
      <c r="AT141" s="141" t="s">
        <v>125</v>
      </c>
      <c r="AU141" s="141" t="s">
        <v>79</v>
      </c>
      <c r="AV141" s="12" t="s">
        <v>79</v>
      </c>
      <c r="AW141" s="12" t="s">
        <v>28</v>
      </c>
      <c r="AX141" s="12" t="s">
        <v>77</v>
      </c>
      <c r="AY141" s="141" t="s">
        <v>111</v>
      </c>
    </row>
    <row r="142" spans="2:65" s="1" customFormat="1" ht="37.9" customHeight="1">
      <c r="B142" s="126"/>
      <c r="C142" s="127" t="s">
        <v>180</v>
      </c>
      <c r="D142" s="127" t="s">
        <v>114</v>
      </c>
      <c r="E142" s="128" t="s">
        <v>181</v>
      </c>
      <c r="F142" s="129" t="s">
        <v>182</v>
      </c>
      <c r="G142" s="130" t="s">
        <v>154</v>
      </c>
      <c r="H142" s="131">
        <v>151.495</v>
      </c>
      <c r="I142" s="132"/>
      <c r="J142" s="132">
        <f>ROUND(I142*H142,2)</f>
        <v>0</v>
      </c>
      <c r="K142" s="129" t="s">
        <v>118</v>
      </c>
      <c r="L142" s="27"/>
      <c r="M142" s="133" t="s">
        <v>1</v>
      </c>
      <c r="N142" s="134" t="s">
        <v>35</v>
      </c>
      <c r="O142" s="135">
        <v>0</v>
      </c>
      <c r="P142" s="135">
        <f>O142*H142</f>
        <v>0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119</v>
      </c>
      <c r="AT142" s="137" t="s">
        <v>114</v>
      </c>
      <c r="AU142" s="137" t="s">
        <v>79</v>
      </c>
      <c r="AY142" s="15" t="s">
        <v>111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5" t="s">
        <v>77</v>
      </c>
      <c r="BK142" s="138">
        <f>ROUND(I142*H142,2)</f>
        <v>0</v>
      </c>
      <c r="BL142" s="15" t="s">
        <v>119</v>
      </c>
      <c r="BM142" s="137" t="s">
        <v>183</v>
      </c>
    </row>
    <row r="143" spans="2:65" s="1" customFormat="1" ht="44.25" customHeight="1">
      <c r="B143" s="126"/>
      <c r="C143" s="127" t="s">
        <v>184</v>
      </c>
      <c r="D143" s="127" t="s">
        <v>114</v>
      </c>
      <c r="E143" s="128" t="s">
        <v>185</v>
      </c>
      <c r="F143" s="129" t="s">
        <v>186</v>
      </c>
      <c r="G143" s="130" t="s">
        <v>154</v>
      </c>
      <c r="H143" s="131">
        <v>109.56</v>
      </c>
      <c r="I143" s="132"/>
      <c r="J143" s="132">
        <f>ROUND(I143*H143,2)</f>
        <v>0</v>
      </c>
      <c r="K143" s="129" t="s">
        <v>118</v>
      </c>
      <c r="L143" s="27"/>
      <c r="M143" s="133" t="s">
        <v>1</v>
      </c>
      <c r="N143" s="134" t="s">
        <v>35</v>
      </c>
      <c r="O143" s="135">
        <v>0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119</v>
      </c>
      <c r="AT143" s="137" t="s">
        <v>114</v>
      </c>
      <c r="AU143" s="137" t="s">
        <v>79</v>
      </c>
      <c r="AY143" s="15" t="s">
        <v>111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5" t="s">
        <v>77</v>
      </c>
      <c r="BK143" s="138">
        <f>ROUND(I143*H143,2)</f>
        <v>0</v>
      </c>
      <c r="BL143" s="15" t="s">
        <v>119</v>
      </c>
      <c r="BM143" s="137" t="s">
        <v>187</v>
      </c>
    </row>
    <row r="144" spans="2:65" s="1" customFormat="1" ht="44.25" customHeight="1">
      <c r="B144" s="126"/>
      <c r="C144" s="127" t="s">
        <v>188</v>
      </c>
      <c r="D144" s="127" t="s">
        <v>114</v>
      </c>
      <c r="E144" s="128" t="s">
        <v>189</v>
      </c>
      <c r="F144" s="129" t="s">
        <v>190</v>
      </c>
      <c r="G144" s="130" t="s">
        <v>154</v>
      </c>
      <c r="H144" s="131">
        <v>197.8</v>
      </c>
      <c r="I144" s="132"/>
      <c r="J144" s="132">
        <f>ROUND(I144*H144,2)</f>
        <v>0</v>
      </c>
      <c r="K144" s="129" t="s">
        <v>118</v>
      </c>
      <c r="L144" s="27"/>
      <c r="M144" s="133" t="s">
        <v>1</v>
      </c>
      <c r="N144" s="134" t="s">
        <v>35</v>
      </c>
      <c r="O144" s="135">
        <v>0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119</v>
      </c>
      <c r="AT144" s="137" t="s">
        <v>114</v>
      </c>
      <c r="AU144" s="137" t="s">
        <v>79</v>
      </c>
      <c r="AY144" s="15" t="s">
        <v>111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5" t="s">
        <v>77</v>
      </c>
      <c r="BK144" s="138">
        <f>ROUND(I144*H144,2)</f>
        <v>0</v>
      </c>
      <c r="BL144" s="15" t="s">
        <v>119</v>
      </c>
      <c r="BM144" s="137" t="s">
        <v>191</v>
      </c>
    </row>
    <row r="145" spans="2:51" s="12" customFormat="1" ht="22.5" customHeight="1">
      <c r="B145" s="174"/>
      <c r="D145" s="140" t="s">
        <v>125</v>
      </c>
      <c r="E145" s="141" t="s">
        <v>1</v>
      </c>
      <c r="F145" s="142" t="s">
        <v>192</v>
      </c>
      <c r="H145" s="143">
        <v>197.8</v>
      </c>
      <c r="K145" s="169"/>
      <c r="M145" s="146"/>
      <c r="N145" s="147"/>
      <c r="O145" s="147"/>
      <c r="P145" s="147"/>
      <c r="Q145" s="147"/>
      <c r="R145" s="147"/>
      <c r="S145" s="147"/>
      <c r="T145" s="148"/>
      <c r="AT145" s="141" t="s">
        <v>125</v>
      </c>
      <c r="AU145" s="141" t="s">
        <v>79</v>
      </c>
      <c r="AV145" s="12" t="s">
        <v>79</v>
      </c>
      <c r="AW145" s="12" t="s">
        <v>28</v>
      </c>
      <c r="AX145" s="12" t="s">
        <v>77</v>
      </c>
      <c r="AY145" s="141" t="s">
        <v>111</v>
      </c>
    </row>
    <row r="146" spans="2:51" s="1" customFormat="1" ht="21" hidden="1" customHeight="1">
      <c r="B146" s="175"/>
      <c r="C146" s="40"/>
      <c r="D146" s="40"/>
      <c r="E146" s="40"/>
      <c r="F146" s="40"/>
      <c r="G146" s="40"/>
      <c r="H146" s="40"/>
      <c r="I146" s="40"/>
      <c r="J146" s="40"/>
      <c r="K146" s="170"/>
    </row>
    <row r="147" spans="2:51" ht="15">
      <c r="B147" s="176"/>
      <c r="C147" s="11"/>
      <c r="D147" s="116" t="s">
        <v>69</v>
      </c>
      <c r="E147" s="117" t="s">
        <v>443</v>
      </c>
      <c r="F147" s="117" t="s">
        <v>444</v>
      </c>
      <c r="G147" s="11"/>
      <c r="H147" s="11"/>
      <c r="I147" s="11"/>
      <c r="J147" s="118">
        <f>J148+J149+J150+J151+J152+J153</f>
        <v>0</v>
      </c>
      <c r="K147" s="171"/>
    </row>
    <row r="148" spans="2:51" ht="18.75" customHeight="1">
      <c r="B148" s="176"/>
      <c r="C148" s="127" t="s">
        <v>79</v>
      </c>
      <c r="D148" s="127" t="s">
        <v>114</v>
      </c>
      <c r="E148" s="128" t="s">
        <v>455</v>
      </c>
      <c r="F148" s="129" t="s">
        <v>445</v>
      </c>
      <c r="G148" s="130" t="s">
        <v>446</v>
      </c>
      <c r="H148" s="131">
        <v>1</v>
      </c>
      <c r="I148" s="132"/>
      <c r="J148" s="132">
        <f t="shared" ref="J148:J153" si="0">ROUND(I148*H148,2)</f>
        <v>0</v>
      </c>
      <c r="K148" s="172" t="s">
        <v>118</v>
      </c>
    </row>
    <row r="149" spans="2:51" ht="17.25" customHeight="1">
      <c r="B149" s="176"/>
      <c r="C149" s="127" t="s">
        <v>119</v>
      </c>
      <c r="D149" s="127" t="s">
        <v>114</v>
      </c>
      <c r="E149" s="128" t="s">
        <v>456</v>
      </c>
      <c r="F149" s="129" t="s">
        <v>447</v>
      </c>
      <c r="G149" s="130" t="s">
        <v>446</v>
      </c>
      <c r="H149" s="131">
        <v>1</v>
      </c>
      <c r="I149" s="132"/>
      <c r="J149" s="132">
        <f t="shared" si="0"/>
        <v>0</v>
      </c>
      <c r="K149" s="172" t="s">
        <v>1</v>
      </c>
    </row>
    <row r="150" spans="2:51" ht="17.25" customHeight="1">
      <c r="B150" s="176"/>
      <c r="C150" s="127" t="s">
        <v>121</v>
      </c>
      <c r="D150" s="127" t="s">
        <v>114</v>
      </c>
      <c r="E150" s="128" t="s">
        <v>448</v>
      </c>
      <c r="F150" s="129" t="s">
        <v>449</v>
      </c>
      <c r="G150" s="130" t="s">
        <v>446</v>
      </c>
      <c r="H150" s="131">
        <v>1</v>
      </c>
      <c r="I150" s="132"/>
      <c r="J150" s="132">
        <f t="shared" si="0"/>
        <v>0</v>
      </c>
      <c r="K150" s="172" t="s">
        <v>118</v>
      </c>
    </row>
    <row r="151" spans="2:51" ht="18.75" customHeight="1">
      <c r="B151" s="176"/>
      <c r="C151" s="127" t="s">
        <v>143</v>
      </c>
      <c r="D151" s="127" t="s">
        <v>114</v>
      </c>
      <c r="E151" s="128" t="s">
        <v>457</v>
      </c>
      <c r="F151" s="129" t="s">
        <v>454</v>
      </c>
      <c r="G151" s="130" t="s">
        <v>446</v>
      </c>
      <c r="H151" s="131">
        <v>1</v>
      </c>
      <c r="I151" s="132"/>
      <c r="J151" s="132">
        <f t="shared" si="0"/>
        <v>0</v>
      </c>
      <c r="K151" s="172" t="s">
        <v>118</v>
      </c>
    </row>
    <row r="152" spans="2:51" ht="17.25" customHeight="1">
      <c r="B152" s="176"/>
      <c r="C152" s="127" t="s">
        <v>77</v>
      </c>
      <c r="D152" s="127" t="s">
        <v>114</v>
      </c>
      <c r="E152" s="128" t="s">
        <v>450</v>
      </c>
      <c r="F152" s="129" t="s">
        <v>451</v>
      </c>
      <c r="G152" s="130" t="s">
        <v>446</v>
      </c>
      <c r="H152" s="131">
        <v>1</v>
      </c>
      <c r="I152" s="132"/>
      <c r="J152" s="132">
        <f t="shared" si="0"/>
        <v>0</v>
      </c>
      <c r="K152" s="172" t="s">
        <v>118</v>
      </c>
    </row>
    <row r="153" spans="2:51" ht="15.75" customHeight="1">
      <c r="B153" s="176"/>
      <c r="C153" s="127" t="s">
        <v>113</v>
      </c>
      <c r="D153" s="127" t="s">
        <v>114</v>
      </c>
      <c r="E153" s="128" t="s">
        <v>452</v>
      </c>
      <c r="F153" s="129" t="s">
        <v>453</v>
      </c>
      <c r="G153" s="130" t="s">
        <v>446</v>
      </c>
      <c r="H153" s="131">
        <v>1</v>
      </c>
      <c r="I153" s="132"/>
      <c r="J153" s="132">
        <f t="shared" si="0"/>
        <v>0</v>
      </c>
      <c r="K153" s="172" t="s">
        <v>118</v>
      </c>
    </row>
    <row r="154" spans="2:51">
      <c r="B154" s="177"/>
      <c r="C154" s="168"/>
      <c r="D154" s="168"/>
      <c r="E154" s="168"/>
      <c r="F154" s="168"/>
      <c r="G154" s="168"/>
      <c r="H154" s="168"/>
      <c r="I154" s="168"/>
      <c r="J154" s="168"/>
      <c r="K154" s="173"/>
    </row>
  </sheetData>
  <autoFilter ref="C117:K145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0"/>
  <sheetViews>
    <sheetView showGridLines="0" topLeftCell="A121" workbookViewId="0">
      <selection activeCell="I125" sqref="I125:I15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82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2:46" ht="24.95" customHeight="1">
      <c r="B4" s="18"/>
      <c r="D4" s="19" t="s">
        <v>86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16.5" customHeight="1">
      <c r="B7" s="18"/>
      <c r="E7" s="213" t="str">
        <f>'Rekapitulace stavby'!K6</f>
        <v>Hřbitov kopřivnice</v>
      </c>
      <c r="F7" s="214"/>
      <c r="G7" s="214"/>
      <c r="H7" s="214"/>
      <c r="L7" s="18"/>
    </row>
    <row r="8" spans="2:46" s="1" customFormat="1" ht="12" customHeight="1">
      <c r="B8" s="27"/>
      <c r="D8" s="24" t="s">
        <v>87</v>
      </c>
      <c r="L8" s="27"/>
    </row>
    <row r="9" spans="2:46" s="1" customFormat="1" ht="16.5" customHeight="1">
      <c r="B9" s="27"/>
      <c r="E9" s="183" t="s">
        <v>193</v>
      </c>
      <c r="F9" s="212"/>
      <c r="G9" s="212"/>
      <c r="H9" s="212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19. 3. 2025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24</v>
      </c>
      <c r="J15" s="22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206" t="str">
        <f>'Rekapitulace stavby'!E14</f>
        <v xml:space="preserve"> </v>
      </c>
      <c r="F18" s="206"/>
      <c r="G18" s="206"/>
      <c r="H18" s="206"/>
      <c r="I18" s="24" t="s">
        <v>24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23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24</v>
      </c>
      <c r="J21" s="22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27</v>
      </c>
      <c r="I23" s="24" t="s">
        <v>23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24</v>
      </c>
      <c r="J24" s="22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29</v>
      </c>
      <c r="L26" s="27"/>
    </row>
    <row r="27" spans="2:12" s="7" customFormat="1" ht="16.5" customHeight="1">
      <c r="B27" s="84"/>
      <c r="E27" s="208" t="s">
        <v>1</v>
      </c>
      <c r="F27" s="208"/>
      <c r="G27" s="208"/>
      <c r="H27" s="208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30</v>
      </c>
      <c r="J30" s="61">
        <f>ROUND(J122,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32</v>
      </c>
      <c r="I32" s="30" t="s">
        <v>31</v>
      </c>
      <c r="J32" s="30" t="s">
        <v>33</v>
      </c>
      <c r="L32" s="27"/>
    </row>
    <row r="33" spans="2:12" s="1" customFormat="1" ht="14.45" customHeight="1">
      <c r="B33" s="27"/>
      <c r="D33" s="50" t="s">
        <v>34</v>
      </c>
      <c r="E33" s="24" t="s">
        <v>35</v>
      </c>
      <c r="F33" s="86">
        <f>ROUND((SUM(BE122:BE159)),  2)</f>
        <v>0</v>
      </c>
      <c r="I33" s="87">
        <v>0.21</v>
      </c>
      <c r="J33" s="86">
        <f>ROUND(((SUM(BE122:BE159))*I33),  2)</f>
        <v>0</v>
      </c>
      <c r="L33" s="27"/>
    </row>
    <row r="34" spans="2:12" s="1" customFormat="1" ht="14.45" customHeight="1">
      <c r="B34" s="27"/>
      <c r="E34" s="24" t="s">
        <v>36</v>
      </c>
      <c r="F34" s="86">
        <f>ROUND((SUM(BF122:BF159)),  2)</f>
        <v>0</v>
      </c>
      <c r="I34" s="87">
        <v>0.12</v>
      </c>
      <c r="J34" s="86">
        <f>ROUND(((SUM(BF122:BF159))*I34),  2)</f>
        <v>0</v>
      </c>
      <c r="L34" s="27"/>
    </row>
    <row r="35" spans="2:12" s="1" customFormat="1" ht="14.45" hidden="1" customHeight="1">
      <c r="B35" s="27"/>
      <c r="E35" s="24" t="s">
        <v>37</v>
      </c>
      <c r="F35" s="86">
        <f>ROUND((SUM(BG122:BG159)),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38</v>
      </c>
      <c r="F36" s="86">
        <f>ROUND((SUM(BH122:BH159)),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39</v>
      </c>
      <c r="F37" s="86">
        <f>ROUND((SUM(BI122:BI159)),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40</v>
      </c>
      <c r="E39" s="52"/>
      <c r="F39" s="52"/>
      <c r="G39" s="90" t="s">
        <v>41</v>
      </c>
      <c r="H39" s="91" t="s">
        <v>42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43</v>
      </c>
      <c r="E50" s="37"/>
      <c r="F50" s="37"/>
      <c r="G50" s="36" t="s">
        <v>44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45</v>
      </c>
      <c r="E61" s="29"/>
      <c r="F61" s="94" t="s">
        <v>46</v>
      </c>
      <c r="G61" s="38" t="s">
        <v>45</v>
      </c>
      <c r="H61" s="29"/>
      <c r="I61" s="29"/>
      <c r="J61" s="95" t="s">
        <v>46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47</v>
      </c>
      <c r="E65" s="37"/>
      <c r="F65" s="37"/>
      <c r="G65" s="36" t="s">
        <v>48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45</v>
      </c>
      <c r="E76" s="29"/>
      <c r="F76" s="94" t="s">
        <v>46</v>
      </c>
      <c r="G76" s="38" t="s">
        <v>45</v>
      </c>
      <c r="H76" s="29"/>
      <c r="I76" s="29"/>
      <c r="J76" s="95" t="s">
        <v>46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hidden="1" customHeight="1">
      <c r="B82" s="27"/>
      <c r="C82" s="19" t="s">
        <v>89</v>
      </c>
      <c r="L82" s="27"/>
    </row>
    <row r="83" spans="2:47" s="1" customFormat="1" ht="6.95" hidden="1" customHeight="1">
      <c r="B83" s="27"/>
      <c r="L83" s="27"/>
    </row>
    <row r="84" spans="2:47" s="1" customFormat="1" ht="12" hidden="1" customHeight="1">
      <c r="B84" s="27"/>
      <c r="C84" s="24" t="s">
        <v>14</v>
      </c>
      <c r="L84" s="27"/>
    </row>
    <row r="85" spans="2:47" s="1" customFormat="1" ht="16.5" hidden="1" customHeight="1">
      <c r="B85" s="27"/>
      <c r="E85" s="213" t="str">
        <f>E7</f>
        <v>Hřbitov kopřivnice</v>
      </c>
      <c r="F85" s="214"/>
      <c r="G85" s="214"/>
      <c r="H85" s="214"/>
      <c r="L85" s="27"/>
    </row>
    <row r="86" spans="2:47" s="1" customFormat="1" ht="12" hidden="1" customHeight="1">
      <c r="B86" s="27"/>
      <c r="C86" s="24" t="s">
        <v>87</v>
      </c>
      <c r="L86" s="27"/>
    </row>
    <row r="87" spans="2:47" s="1" customFormat="1" ht="16.5" hidden="1" customHeight="1">
      <c r="B87" s="27"/>
      <c r="E87" s="183" t="str">
        <f>E9</f>
        <v>B - Komunikace</v>
      </c>
      <c r="F87" s="212"/>
      <c r="G87" s="212"/>
      <c r="H87" s="212"/>
      <c r="L87" s="27"/>
    </row>
    <row r="88" spans="2:47" s="1" customFormat="1" ht="6.95" hidden="1" customHeight="1">
      <c r="B88" s="27"/>
      <c r="L88" s="27"/>
    </row>
    <row r="89" spans="2:47" s="1" customFormat="1" ht="12" hidden="1" customHeight="1">
      <c r="B89" s="27"/>
      <c r="C89" s="24" t="s">
        <v>18</v>
      </c>
      <c r="F89" s="22" t="str">
        <f>F12</f>
        <v xml:space="preserve"> </v>
      </c>
      <c r="I89" s="24" t="s">
        <v>20</v>
      </c>
      <c r="J89" s="47" t="str">
        <f>IF(J12="","",J12)</f>
        <v>19. 3. 2025</v>
      </c>
      <c r="L89" s="27"/>
    </row>
    <row r="90" spans="2:47" s="1" customFormat="1" ht="6.95" hidden="1" customHeight="1">
      <c r="B90" s="27"/>
      <c r="L90" s="27"/>
    </row>
    <row r="91" spans="2:47" s="1" customFormat="1" ht="15.2" hidden="1" customHeight="1">
      <c r="B91" s="27"/>
      <c r="C91" s="24" t="s">
        <v>22</v>
      </c>
      <c r="F91" s="22" t="str">
        <f>E15</f>
        <v xml:space="preserve"> </v>
      </c>
      <c r="I91" s="24" t="s">
        <v>26</v>
      </c>
      <c r="J91" s="25" t="str">
        <f>E21</f>
        <v xml:space="preserve"> </v>
      </c>
      <c r="L91" s="27"/>
    </row>
    <row r="92" spans="2:47" s="1" customFormat="1" ht="15.2" hidden="1" customHeight="1">
      <c r="B92" s="27"/>
      <c r="C92" s="24" t="s">
        <v>25</v>
      </c>
      <c r="F92" s="22" t="str">
        <f>IF(E18="","",E18)</f>
        <v xml:space="preserve"> </v>
      </c>
      <c r="I92" s="24" t="s">
        <v>27</v>
      </c>
      <c r="J92" s="25" t="str">
        <f>E24</f>
        <v xml:space="preserve"> </v>
      </c>
      <c r="L92" s="27"/>
    </row>
    <row r="93" spans="2:47" s="1" customFormat="1" ht="10.35" hidden="1" customHeight="1">
      <c r="B93" s="27"/>
      <c r="L93" s="27"/>
    </row>
    <row r="94" spans="2:47" s="1" customFormat="1" ht="29.25" hidden="1" customHeight="1">
      <c r="B94" s="27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27"/>
    </row>
    <row r="95" spans="2:47" s="1" customFormat="1" ht="10.35" hidden="1" customHeight="1">
      <c r="B95" s="27"/>
      <c r="L95" s="27"/>
    </row>
    <row r="96" spans="2:47" s="1" customFormat="1" ht="22.9" hidden="1" customHeight="1">
      <c r="B96" s="27"/>
      <c r="C96" s="98" t="s">
        <v>92</v>
      </c>
      <c r="J96" s="61">
        <f>J122</f>
        <v>0</v>
      </c>
      <c r="L96" s="27"/>
      <c r="AU96" s="15" t="s">
        <v>93</v>
      </c>
    </row>
    <row r="97" spans="2:12" s="8" customFormat="1" ht="24.95" hidden="1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J123</f>
        <v>0</v>
      </c>
      <c r="L97" s="99"/>
    </row>
    <row r="98" spans="2:12" s="9" customFormat="1" ht="19.899999999999999" hidden="1" customHeight="1">
      <c r="B98" s="103"/>
      <c r="D98" s="104" t="s">
        <v>95</v>
      </c>
      <c r="E98" s="105"/>
      <c r="F98" s="105"/>
      <c r="G98" s="105"/>
      <c r="H98" s="105"/>
      <c r="I98" s="105"/>
      <c r="J98" s="106">
        <f>J124</f>
        <v>0</v>
      </c>
      <c r="L98" s="103"/>
    </row>
    <row r="99" spans="2:12" s="9" customFormat="1" ht="19.899999999999999" hidden="1" customHeight="1">
      <c r="B99" s="103"/>
      <c r="D99" s="104" t="s">
        <v>194</v>
      </c>
      <c r="E99" s="105"/>
      <c r="F99" s="105"/>
      <c r="G99" s="105"/>
      <c r="H99" s="105"/>
      <c r="I99" s="105"/>
      <c r="J99" s="106">
        <f>J132</f>
        <v>0</v>
      </c>
      <c r="L99" s="103"/>
    </row>
    <row r="100" spans="2:12" s="9" customFormat="1" ht="19.899999999999999" hidden="1" customHeight="1">
      <c r="B100" s="103"/>
      <c r="D100" s="104" t="s">
        <v>195</v>
      </c>
      <c r="E100" s="105"/>
      <c r="F100" s="105"/>
      <c r="G100" s="105"/>
      <c r="H100" s="105"/>
      <c r="I100" s="105"/>
      <c r="J100" s="106">
        <f>J146</f>
        <v>0</v>
      </c>
      <c r="L100" s="103"/>
    </row>
    <row r="101" spans="2:12" s="9" customFormat="1" ht="19.899999999999999" hidden="1" customHeight="1">
      <c r="B101" s="103"/>
      <c r="D101" s="104" t="s">
        <v>196</v>
      </c>
      <c r="E101" s="105"/>
      <c r="F101" s="105"/>
      <c r="G101" s="105"/>
      <c r="H101" s="105"/>
      <c r="I101" s="105"/>
      <c r="J101" s="106">
        <f>J148</f>
        <v>0</v>
      </c>
      <c r="L101" s="103"/>
    </row>
    <row r="102" spans="2:12" s="9" customFormat="1" ht="19.899999999999999" hidden="1" customHeight="1">
      <c r="B102" s="103"/>
      <c r="D102" s="104" t="s">
        <v>197</v>
      </c>
      <c r="E102" s="105"/>
      <c r="F102" s="105"/>
      <c r="G102" s="105"/>
      <c r="H102" s="105"/>
      <c r="I102" s="105"/>
      <c r="J102" s="106">
        <f>J158</f>
        <v>0</v>
      </c>
      <c r="L102" s="103"/>
    </row>
    <row r="103" spans="2:12" s="1" customFormat="1" ht="21.75" hidden="1" customHeight="1">
      <c r="B103" s="27"/>
      <c r="L103" s="27"/>
    </row>
    <row r="104" spans="2:12" s="1" customFormat="1" ht="6.95" hidden="1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7"/>
    </row>
    <row r="105" spans="2:12" hidden="1"/>
    <row r="106" spans="2:12" hidden="1"/>
    <row r="107" spans="2:12" hidden="1"/>
    <row r="108" spans="2:12" s="1" customFormat="1" ht="6.95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7"/>
    </row>
    <row r="109" spans="2:12" s="1" customFormat="1" ht="24.95" customHeight="1">
      <c r="B109" s="27"/>
      <c r="C109" s="19" t="s">
        <v>96</v>
      </c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4" t="s">
        <v>14</v>
      </c>
      <c r="L111" s="27"/>
    </row>
    <row r="112" spans="2:12" s="1" customFormat="1" ht="16.5" customHeight="1">
      <c r="B112" s="27"/>
      <c r="E112" s="213" t="str">
        <f>E7</f>
        <v>Hřbitov kopřivnice</v>
      </c>
      <c r="F112" s="214"/>
      <c r="G112" s="214"/>
      <c r="H112" s="214"/>
      <c r="L112" s="27"/>
    </row>
    <row r="113" spans="2:65" s="1" customFormat="1" ht="12" customHeight="1">
      <c r="B113" s="27"/>
      <c r="C113" s="24" t="s">
        <v>87</v>
      </c>
      <c r="L113" s="27"/>
    </row>
    <row r="114" spans="2:65" s="1" customFormat="1" ht="16.5" customHeight="1">
      <c r="B114" s="27"/>
      <c r="E114" s="183" t="str">
        <f>E9</f>
        <v>B - Komunikace</v>
      </c>
      <c r="F114" s="212"/>
      <c r="G114" s="212"/>
      <c r="H114" s="212"/>
      <c r="L114" s="27"/>
    </row>
    <row r="115" spans="2:65" s="1" customFormat="1" ht="6.95" customHeight="1">
      <c r="B115" s="27"/>
      <c r="L115" s="27"/>
    </row>
    <row r="116" spans="2:65" s="1" customFormat="1" ht="12" customHeight="1">
      <c r="B116" s="27"/>
      <c r="C116" s="24" t="s">
        <v>18</v>
      </c>
      <c r="F116" s="22" t="str">
        <f>F12</f>
        <v xml:space="preserve"> </v>
      </c>
      <c r="I116" s="24" t="s">
        <v>20</v>
      </c>
      <c r="J116" s="47" t="str">
        <f>IF(J12="","",J12)</f>
        <v>19. 3. 2025</v>
      </c>
      <c r="L116" s="27"/>
    </row>
    <row r="117" spans="2:65" s="1" customFormat="1" ht="6.95" customHeight="1">
      <c r="B117" s="27"/>
      <c r="L117" s="27"/>
    </row>
    <row r="118" spans="2:65" s="1" customFormat="1" ht="15.2" customHeight="1">
      <c r="B118" s="27"/>
      <c r="C118" s="24" t="s">
        <v>22</v>
      </c>
      <c r="F118" s="22" t="str">
        <f>E15</f>
        <v xml:space="preserve"> </v>
      </c>
      <c r="I118" s="24" t="s">
        <v>26</v>
      </c>
      <c r="J118" s="25" t="str">
        <f>E21</f>
        <v xml:space="preserve"> </v>
      </c>
      <c r="L118" s="27"/>
    </row>
    <row r="119" spans="2:65" s="1" customFormat="1" ht="15.2" customHeight="1">
      <c r="B119" s="27"/>
      <c r="C119" s="24" t="s">
        <v>25</v>
      </c>
      <c r="F119" s="22" t="str">
        <f>IF(E18="","",E18)</f>
        <v xml:space="preserve"> </v>
      </c>
      <c r="I119" s="24" t="s">
        <v>27</v>
      </c>
      <c r="J119" s="25" t="str">
        <f>E24</f>
        <v xml:space="preserve"> </v>
      </c>
      <c r="L119" s="27"/>
    </row>
    <row r="120" spans="2:65" s="1" customFormat="1" ht="10.35" customHeight="1">
      <c r="B120" s="27"/>
      <c r="L120" s="27"/>
    </row>
    <row r="121" spans="2:65" s="10" customFormat="1" ht="29.25" customHeight="1">
      <c r="B121" s="107"/>
      <c r="C121" s="108" t="s">
        <v>97</v>
      </c>
      <c r="D121" s="109" t="s">
        <v>55</v>
      </c>
      <c r="E121" s="109" t="s">
        <v>51</v>
      </c>
      <c r="F121" s="109" t="s">
        <v>52</v>
      </c>
      <c r="G121" s="109" t="s">
        <v>98</v>
      </c>
      <c r="H121" s="109" t="s">
        <v>99</v>
      </c>
      <c r="I121" s="109" t="s">
        <v>100</v>
      </c>
      <c r="J121" s="109" t="s">
        <v>91</v>
      </c>
      <c r="K121" s="110" t="s">
        <v>101</v>
      </c>
      <c r="L121" s="107"/>
      <c r="M121" s="54" t="s">
        <v>1</v>
      </c>
      <c r="N121" s="55" t="s">
        <v>34</v>
      </c>
      <c r="O121" s="55" t="s">
        <v>102</v>
      </c>
      <c r="P121" s="55" t="s">
        <v>103</v>
      </c>
      <c r="Q121" s="55" t="s">
        <v>104</v>
      </c>
      <c r="R121" s="55" t="s">
        <v>105</v>
      </c>
      <c r="S121" s="55" t="s">
        <v>106</v>
      </c>
      <c r="T121" s="56" t="s">
        <v>107</v>
      </c>
    </row>
    <row r="122" spans="2:65" s="1" customFormat="1" ht="22.9" customHeight="1">
      <c r="B122" s="27"/>
      <c r="C122" s="59" t="s">
        <v>108</v>
      </c>
      <c r="J122" s="111">
        <f>J123</f>
        <v>0</v>
      </c>
      <c r="L122" s="27"/>
      <c r="M122" s="57"/>
      <c r="N122" s="48"/>
      <c r="O122" s="48"/>
      <c r="P122" s="112">
        <f>P123</f>
        <v>872.01792599999999</v>
      </c>
      <c r="Q122" s="48"/>
      <c r="R122" s="112">
        <f>R123</f>
        <v>656.24546199999997</v>
      </c>
      <c r="S122" s="48"/>
      <c r="T122" s="113">
        <f>T123</f>
        <v>43.582000000000001</v>
      </c>
      <c r="AT122" s="15" t="s">
        <v>69</v>
      </c>
      <c r="AU122" s="15" t="s">
        <v>93</v>
      </c>
      <c r="BK122" s="114">
        <f>BK123</f>
        <v>0</v>
      </c>
    </row>
    <row r="123" spans="2:65" s="11" customFormat="1" ht="25.9" customHeight="1">
      <c r="B123" s="115"/>
      <c r="D123" s="116" t="s">
        <v>69</v>
      </c>
      <c r="E123" s="117" t="s">
        <v>109</v>
      </c>
      <c r="F123" s="117" t="s">
        <v>110</v>
      </c>
      <c r="J123" s="118">
        <f>J124+J132+J146+J148+J158</f>
        <v>0</v>
      </c>
      <c r="L123" s="115"/>
      <c r="M123" s="119"/>
      <c r="P123" s="120">
        <f>P124+P132+P146+P148+P158</f>
        <v>872.01792599999999</v>
      </c>
      <c r="R123" s="120">
        <f>R124+R132+R146+R148+R158</f>
        <v>656.24546199999997</v>
      </c>
      <c r="T123" s="121">
        <f>T124+T132+T146+T148+T158</f>
        <v>43.582000000000001</v>
      </c>
      <c r="AR123" s="116" t="s">
        <v>77</v>
      </c>
      <c r="AT123" s="122" t="s">
        <v>69</v>
      </c>
      <c r="AU123" s="122" t="s">
        <v>70</v>
      </c>
      <c r="AY123" s="116" t="s">
        <v>111</v>
      </c>
      <c r="BK123" s="123">
        <f>BK124+BK132+BK146+BK148+BK158</f>
        <v>0</v>
      </c>
    </row>
    <row r="124" spans="2:65" s="11" customFormat="1" ht="22.9" customHeight="1">
      <c r="B124" s="115"/>
      <c r="D124" s="116" t="s">
        <v>69</v>
      </c>
      <c r="E124" s="124" t="s">
        <v>77</v>
      </c>
      <c r="F124" s="124" t="s">
        <v>112</v>
      </c>
      <c r="J124" s="125">
        <f>J125+J126+J127+J128+J129+J130</f>
        <v>0</v>
      </c>
      <c r="L124" s="115"/>
      <c r="M124" s="119"/>
      <c r="P124" s="120">
        <f>SUM(P125:P131)</f>
        <v>119.221</v>
      </c>
      <c r="R124" s="120">
        <f>SUM(R125:R131)</f>
        <v>1.435E-2</v>
      </c>
      <c r="T124" s="121">
        <f>SUM(T125:T131)</f>
        <v>0</v>
      </c>
      <c r="AR124" s="116" t="s">
        <v>77</v>
      </c>
      <c r="AT124" s="122" t="s">
        <v>69</v>
      </c>
      <c r="AU124" s="122" t="s">
        <v>77</v>
      </c>
      <c r="AY124" s="116" t="s">
        <v>111</v>
      </c>
      <c r="BK124" s="123">
        <f>SUM(BK125:BK131)</f>
        <v>0</v>
      </c>
    </row>
    <row r="125" spans="2:65" s="1" customFormat="1" ht="37.9" customHeight="1">
      <c r="B125" s="126"/>
      <c r="C125" s="127" t="s">
        <v>175</v>
      </c>
      <c r="D125" s="127" t="s">
        <v>114</v>
      </c>
      <c r="E125" s="128" t="s">
        <v>144</v>
      </c>
      <c r="F125" s="129" t="s">
        <v>145</v>
      </c>
      <c r="G125" s="130" t="s">
        <v>140</v>
      </c>
      <c r="H125" s="131">
        <v>41</v>
      </c>
      <c r="I125" s="132"/>
      <c r="J125" s="132">
        <f t="shared" ref="J125:J130" si="0">ROUND(I125*H125,2)</f>
        <v>0</v>
      </c>
      <c r="K125" s="129" t="s">
        <v>118</v>
      </c>
      <c r="L125" s="27"/>
      <c r="M125" s="133" t="s">
        <v>1</v>
      </c>
      <c r="N125" s="134" t="s">
        <v>35</v>
      </c>
      <c r="O125" s="135">
        <v>4.3999999999999997E-2</v>
      </c>
      <c r="P125" s="135">
        <f t="shared" ref="P125:P130" si="1">O125*H125</f>
        <v>1.8039999999999998</v>
      </c>
      <c r="Q125" s="135">
        <v>0</v>
      </c>
      <c r="R125" s="135">
        <f t="shared" ref="R125:R130" si="2">Q125*H125</f>
        <v>0</v>
      </c>
      <c r="S125" s="135">
        <v>0</v>
      </c>
      <c r="T125" s="136">
        <f t="shared" ref="T125:T130" si="3">S125*H125</f>
        <v>0</v>
      </c>
      <c r="AR125" s="137" t="s">
        <v>119</v>
      </c>
      <c r="AT125" s="137" t="s">
        <v>114</v>
      </c>
      <c r="AU125" s="137" t="s">
        <v>79</v>
      </c>
      <c r="AY125" s="15" t="s">
        <v>111</v>
      </c>
      <c r="BE125" s="138">
        <f t="shared" ref="BE125:BE130" si="4">IF(N125="základní",J125,0)</f>
        <v>0</v>
      </c>
      <c r="BF125" s="138">
        <f t="shared" ref="BF125:BF130" si="5">IF(N125="snížená",J125,0)</f>
        <v>0</v>
      </c>
      <c r="BG125" s="138">
        <f t="shared" ref="BG125:BG130" si="6">IF(N125="zákl. přenesená",J125,0)</f>
        <v>0</v>
      </c>
      <c r="BH125" s="138">
        <f t="shared" ref="BH125:BH130" si="7">IF(N125="sníž. přenesená",J125,0)</f>
        <v>0</v>
      </c>
      <c r="BI125" s="138">
        <f t="shared" ref="BI125:BI130" si="8">IF(N125="nulová",J125,0)</f>
        <v>0</v>
      </c>
      <c r="BJ125" s="15" t="s">
        <v>77</v>
      </c>
      <c r="BK125" s="138">
        <f t="shared" ref="BK125:BK130" si="9">ROUND(I125*H125,2)</f>
        <v>0</v>
      </c>
      <c r="BL125" s="15" t="s">
        <v>119</v>
      </c>
      <c r="BM125" s="137" t="s">
        <v>198</v>
      </c>
    </row>
    <row r="126" spans="2:65" s="1" customFormat="1" ht="24.2" customHeight="1">
      <c r="B126" s="126"/>
      <c r="C126" s="127" t="s">
        <v>171</v>
      </c>
      <c r="D126" s="127" t="s">
        <v>114</v>
      </c>
      <c r="E126" s="128" t="s">
        <v>199</v>
      </c>
      <c r="F126" s="129" t="s">
        <v>200</v>
      </c>
      <c r="G126" s="130" t="s">
        <v>140</v>
      </c>
      <c r="H126" s="131">
        <v>41</v>
      </c>
      <c r="I126" s="132"/>
      <c r="J126" s="132">
        <f t="shared" si="0"/>
        <v>0</v>
      </c>
      <c r="K126" s="129" t="s">
        <v>118</v>
      </c>
      <c r="L126" s="27"/>
      <c r="M126" s="133" t="s">
        <v>1</v>
      </c>
      <c r="N126" s="134" t="s">
        <v>35</v>
      </c>
      <c r="O126" s="135">
        <v>0.19700000000000001</v>
      </c>
      <c r="P126" s="135">
        <f t="shared" si="1"/>
        <v>8.077</v>
      </c>
      <c r="Q126" s="135">
        <v>0</v>
      </c>
      <c r="R126" s="135">
        <f t="shared" si="2"/>
        <v>0</v>
      </c>
      <c r="S126" s="135">
        <v>0</v>
      </c>
      <c r="T126" s="136">
        <f t="shared" si="3"/>
        <v>0</v>
      </c>
      <c r="AR126" s="137" t="s">
        <v>119</v>
      </c>
      <c r="AT126" s="137" t="s">
        <v>114</v>
      </c>
      <c r="AU126" s="137" t="s">
        <v>79</v>
      </c>
      <c r="AY126" s="15" t="s">
        <v>111</v>
      </c>
      <c r="BE126" s="138">
        <f t="shared" si="4"/>
        <v>0</v>
      </c>
      <c r="BF126" s="138">
        <f t="shared" si="5"/>
        <v>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5" t="s">
        <v>77</v>
      </c>
      <c r="BK126" s="138">
        <f t="shared" si="9"/>
        <v>0</v>
      </c>
      <c r="BL126" s="15" t="s">
        <v>119</v>
      </c>
      <c r="BM126" s="137" t="s">
        <v>201</v>
      </c>
    </row>
    <row r="127" spans="2:65" s="1" customFormat="1" ht="24.2" customHeight="1">
      <c r="B127" s="126"/>
      <c r="C127" s="127" t="s">
        <v>77</v>
      </c>
      <c r="D127" s="127" t="s">
        <v>114</v>
      </c>
      <c r="E127" s="128" t="s">
        <v>202</v>
      </c>
      <c r="F127" s="129" t="s">
        <v>203</v>
      </c>
      <c r="G127" s="130" t="s">
        <v>117</v>
      </c>
      <c r="H127" s="131">
        <v>410</v>
      </c>
      <c r="I127" s="132"/>
      <c r="J127" s="132">
        <f t="shared" si="0"/>
        <v>0</v>
      </c>
      <c r="K127" s="129" t="s">
        <v>118</v>
      </c>
      <c r="L127" s="27"/>
      <c r="M127" s="133" t="s">
        <v>1</v>
      </c>
      <c r="N127" s="134" t="s">
        <v>35</v>
      </c>
      <c r="O127" s="135">
        <v>0.12</v>
      </c>
      <c r="P127" s="135">
        <f t="shared" si="1"/>
        <v>49.199999999999996</v>
      </c>
      <c r="Q127" s="135">
        <v>0</v>
      </c>
      <c r="R127" s="135">
        <f t="shared" si="2"/>
        <v>0</v>
      </c>
      <c r="S127" s="135">
        <v>0</v>
      </c>
      <c r="T127" s="136">
        <f t="shared" si="3"/>
        <v>0</v>
      </c>
      <c r="AR127" s="137" t="s">
        <v>119</v>
      </c>
      <c r="AT127" s="137" t="s">
        <v>114</v>
      </c>
      <c r="AU127" s="137" t="s">
        <v>79</v>
      </c>
      <c r="AY127" s="15" t="s">
        <v>111</v>
      </c>
      <c r="BE127" s="138">
        <f t="shared" si="4"/>
        <v>0</v>
      </c>
      <c r="BF127" s="138">
        <f t="shared" si="5"/>
        <v>0</v>
      </c>
      <c r="BG127" s="138">
        <f t="shared" si="6"/>
        <v>0</v>
      </c>
      <c r="BH127" s="138">
        <f t="shared" si="7"/>
        <v>0</v>
      </c>
      <c r="BI127" s="138">
        <f t="shared" si="8"/>
        <v>0</v>
      </c>
      <c r="BJ127" s="15" t="s">
        <v>77</v>
      </c>
      <c r="BK127" s="138">
        <f t="shared" si="9"/>
        <v>0</v>
      </c>
      <c r="BL127" s="15" t="s">
        <v>119</v>
      </c>
      <c r="BM127" s="137" t="s">
        <v>204</v>
      </c>
    </row>
    <row r="128" spans="2:65" s="1" customFormat="1" ht="37.9" customHeight="1">
      <c r="B128" s="126"/>
      <c r="C128" s="127" t="s">
        <v>180</v>
      </c>
      <c r="D128" s="127" t="s">
        <v>114</v>
      </c>
      <c r="E128" s="128" t="s">
        <v>205</v>
      </c>
      <c r="F128" s="129" t="s">
        <v>206</v>
      </c>
      <c r="G128" s="130" t="s">
        <v>117</v>
      </c>
      <c r="H128" s="131">
        <v>404</v>
      </c>
      <c r="I128" s="132"/>
      <c r="J128" s="132">
        <f t="shared" si="0"/>
        <v>0</v>
      </c>
      <c r="K128" s="129" t="s">
        <v>118</v>
      </c>
      <c r="L128" s="27"/>
      <c r="M128" s="133" t="s">
        <v>1</v>
      </c>
      <c r="N128" s="134" t="s">
        <v>35</v>
      </c>
      <c r="O128" s="135">
        <v>0.09</v>
      </c>
      <c r="P128" s="135">
        <f t="shared" si="1"/>
        <v>36.36</v>
      </c>
      <c r="Q128" s="135">
        <v>0</v>
      </c>
      <c r="R128" s="135">
        <f t="shared" si="2"/>
        <v>0</v>
      </c>
      <c r="S128" s="135">
        <v>0</v>
      </c>
      <c r="T128" s="136">
        <f t="shared" si="3"/>
        <v>0</v>
      </c>
      <c r="AR128" s="137" t="s">
        <v>119</v>
      </c>
      <c r="AT128" s="137" t="s">
        <v>114</v>
      </c>
      <c r="AU128" s="137" t="s">
        <v>79</v>
      </c>
      <c r="AY128" s="15" t="s">
        <v>111</v>
      </c>
      <c r="BE128" s="138">
        <f t="shared" si="4"/>
        <v>0</v>
      </c>
      <c r="BF128" s="138">
        <f t="shared" si="5"/>
        <v>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5" t="s">
        <v>77</v>
      </c>
      <c r="BK128" s="138">
        <f t="shared" si="9"/>
        <v>0</v>
      </c>
      <c r="BL128" s="15" t="s">
        <v>119</v>
      </c>
      <c r="BM128" s="137" t="s">
        <v>207</v>
      </c>
    </row>
    <row r="129" spans="2:65" s="1" customFormat="1" ht="24.2" customHeight="1">
      <c r="B129" s="126"/>
      <c r="C129" s="127" t="s">
        <v>188</v>
      </c>
      <c r="D129" s="127" t="s">
        <v>114</v>
      </c>
      <c r="E129" s="128" t="s">
        <v>437</v>
      </c>
      <c r="F129" s="129" t="s">
        <v>438</v>
      </c>
      <c r="G129" s="130" t="s">
        <v>117</v>
      </c>
      <c r="H129" s="131">
        <v>410</v>
      </c>
      <c r="I129" s="132"/>
      <c r="J129" s="132">
        <f t="shared" si="0"/>
        <v>0</v>
      </c>
      <c r="K129" s="129" t="s">
        <v>118</v>
      </c>
      <c r="L129" s="27"/>
      <c r="M129" s="133" t="s">
        <v>1</v>
      </c>
      <c r="N129" s="134" t="s">
        <v>35</v>
      </c>
      <c r="O129" s="135">
        <v>5.8000000000000003E-2</v>
      </c>
      <c r="P129" s="135">
        <f t="shared" si="1"/>
        <v>23.78</v>
      </c>
      <c r="Q129" s="135">
        <v>0</v>
      </c>
      <c r="R129" s="135">
        <f t="shared" si="2"/>
        <v>0</v>
      </c>
      <c r="S129" s="135">
        <v>0</v>
      </c>
      <c r="T129" s="136">
        <f t="shared" si="3"/>
        <v>0</v>
      </c>
      <c r="AR129" s="137" t="s">
        <v>119</v>
      </c>
      <c r="AT129" s="137" t="s">
        <v>114</v>
      </c>
      <c r="AU129" s="137" t="s">
        <v>79</v>
      </c>
      <c r="AY129" s="15" t="s">
        <v>111</v>
      </c>
      <c r="BE129" s="138">
        <f t="shared" si="4"/>
        <v>0</v>
      </c>
      <c r="BF129" s="138">
        <f t="shared" si="5"/>
        <v>0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5" t="s">
        <v>77</v>
      </c>
      <c r="BK129" s="138">
        <f t="shared" si="9"/>
        <v>0</v>
      </c>
      <c r="BL129" s="15" t="s">
        <v>119</v>
      </c>
      <c r="BM129" s="137" t="s">
        <v>208</v>
      </c>
    </row>
    <row r="130" spans="2:65" s="1" customFormat="1" ht="16.5" customHeight="1">
      <c r="B130" s="126"/>
      <c r="C130" s="149" t="s">
        <v>184</v>
      </c>
      <c r="D130" s="149" t="s">
        <v>209</v>
      </c>
      <c r="E130" s="150" t="s">
        <v>210</v>
      </c>
      <c r="F130" s="151" t="s">
        <v>211</v>
      </c>
      <c r="G130" s="152" t="s">
        <v>212</v>
      </c>
      <c r="H130" s="153">
        <v>14.35</v>
      </c>
      <c r="I130" s="154"/>
      <c r="J130" s="154">
        <f t="shared" si="0"/>
        <v>0</v>
      </c>
      <c r="K130" s="151" t="s">
        <v>118</v>
      </c>
      <c r="L130" s="155"/>
      <c r="M130" s="156" t="s">
        <v>1</v>
      </c>
      <c r="N130" s="157" t="s">
        <v>35</v>
      </c>
      <c r="O130" s="135">
        <v>0</v>
      </c>
      <c r="P130" s="135">
        <f t="shared" si="1"/>
        <v>0</v>
      </c>
      <c r="Q130" s="135">
        <v>1E-3</v>
      </c>
      <c r="R130" s="135">
        <f t="shared" si="2"/>
        <v>1.435E-2</v>
      </c>
      <c r="S130" s="135">
        <v>0</v>
      </c>
      <c r="T130" s="136">
        <f t="shared" si="3"/>
        <v>0</v>
      </c>
      <c r="AR130" s="137" t="s">
        <v>147</v>
      </c>
      <c r="AT130" s="137" t="s">
        <v>209</v>
      </c>
      <c r="AU130" s="137" t="s">
        <v>79</v>
      </c>
      <c r="AY130" s="15" t="s">
        <v>111</v>
      </c>
      <c r="BE130" s="138">
        <f t="shared" si="4"/>
        <v>0</v>
      </c>
      <c r="BF130" s="138">
        <f t="shared" si="5"/>
        <v>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5" t="s">
        <v>77</v>
      </c>
      <c r="BK130" s="138">
        <f t="shared" si="9"/>
        <v>0</v>
      </c>
      <c r="BL130" s="15" t="s">
        <v>119</v>
      </c>
      <c r="BM130" s="137" t="s">
        <v>213</v>
      </c>
    </row>
    <row r="131" spans="2:65" s="12" customFormat="1">
      <c r="B131" s="139"/>
      <c r="D131" s="140" t="s">
        <v>125</v>
      </c>
      <c r="E131" s="141" t="s">
        <v>1</v>
      </c>
      <c r="F131" s="142" t="s">
        <v>214</v>
      </c>
      <c r="H131" s="143">
        <v>14.350000000000001</v>
      </c>
      <c r="L131" s="139"/>
      <c r="M131" s="144"/>
      <c r="T131" s="145"/>
      <c r="AT131" s="141" t="s">
        <v>125</v>
      </c>
      <c r="AU131" s="141" t="s">
        <v>79</v>
      </c>
      <c r="AV131" s="12" t="s">
        <v>79</v>
      </c>
      <c r="AW131" s="12" t="s">
        <v>28</v>
      </c>
      <c r="AX131" s="12" t="s">
        <v>77</v>
      </c>
      <c r="AY131" s="141" t="s">
        <v>111</v>
      </c>
    </row>
    <row r="132" spans="2:65" s="11" customFormat="1" ht="22.9" customHeight="1">
      <c r="B132" s="115"/>
      <c r="D132" s="116" t="s">
        <v>69</v>
      </c>
      <c r="E132" s="124" t="s">
        <v>113</v>
      </c>
      <c r="F132" s="124" t="s">
        <v>215</v>
      </c>
      <c r="J132" s="125">
        <f>J133+J134+J135+J137+J138+J139+J140+J141+J142+J143+J144+J145</f>
        <v>0</v>
      </c>
      <c r="L132" s="115"/>
      <c r="M132" s="119"/>
      <c r="P132" s="120">
        <f>SUM(P133:P145)</f>
        <v>516.38200000000006</v>
      </c>
      <c r="R132" s="120">
        <f>SUM(R133:R145)</f>
        <v>438.3202</v>
      </c>
      <c r="T132" s="121">
        <f>SUM(T133:T145)</f>
        <v>13.942</v>
      </c>
      <c r="AR132" s="116" t="s">
        <v>77</v>
      </c>
      <c r="AT132" s="122" t="s">
        <v>69</v>
      </c>
      <c r="AU132" s="122" t="s">
        <v>77</v>
      </c>
      <c r="AY132" s="116" t="s">
        <v>111</v>
      </c>
      <c r="BK132" s="123">
        <f>SUM(BK133:BK145)</f>
        <v>0</v>
      </c>
    </row>
    <row r="133" spans="2:65" s="1" customFormat="1" ht="24.2" customHeight="1">
      <c r="B133" s="126"/>
      <c r="C133" s="127" t="s">
        <v>216</v>
      </c>
      <c r="D133" s="127" t="s">
        <v>114</v>
      </c>
      <c r="E133" s="128" t="s">
        <v>217</v>
      </c>
      <c r="F133" s="129" t="s">
        <v>218</v>
      </c>
      <c r="G133" s="130" t="s">
        <v>117</v>
      </c>
      <c r="H133" s="131">
        <v>10.4</v>
      </c>
      <c r="I133" s="132"/>
      <c r="J133" s="132">
        <f>ROUND(I133*H133,2)</f>
        <v>0</v>
      </c>
      <c r="K133" s="129" t="s">
        <v>118</v>
      </c>
      <c r="L133" s="27"/>
      <c r="M133" s="133" t="s">
        <v>1</v>
      </c>
      <c r="N133" s="134" t="s">
        <v>35</v>
      </c>
      <c r="O133" s="135">
        <v>0.29499999999999998</v>
      </c>
      <c r="P133" s="135">
        <f>O133*H133</f>
        <v>3.0680000000000001</v>
      </c>
      <c r="Q133" s="135">
        <v>0</v>
      </c>
      <c r="R133" s="135">
        <f>Q133*H133</f>
        <v>0</v>
      </c>
      <c r="S133" s="135">
        <v>0.23499999999999999</v>
      </c>
      <c r="T133" s="136">
        <f>S133*H133</f>
        <v>2.444</v>
      </c>
      <c r="AR133" s="137" t="s">
        <v>119</v>
      </c>
      <c r="AT133" s="137" t="s">
        <v>114</v>
      </c>
      <c r="AU133" s="137" t="s">
        <v>79</v>
      </c>
      <c r="AY133" s="15" t="s">
        <v>111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77</v>
      </c>
      <c r="BK133" s="138">
        <f>ROUND(I133*H133,2)</f>
        <v>0</v>
      </c>
      <c r="BL133" s="15" t="s">
        <v>119</v>
      </c>
      <c r="BM133" s="137" t="s">
        <v>219</v>
      </c>
    </row>
    <row r="134" spans="2:65" s="1" customFormat="1" ht="33" customHeight="1">
      <c r="B134" s="126"/>
      <c r="C134" s="127" t="s">
        <v>7</v>
      </c>
      <c r="D134" s="127" t="s">
        <v>114</v>
      </c>
      <c r="E134" s="128" t="s">
        <v>220</v>
      </c>
      <c r="F134" s="129" t="s">
        <v>221</v>
      </c>
      <c r="G134" s="130" t="s">
        <v>117</v>
      </c>
      <c r="H134" s="131">
        <v>20</v>
      </c>
      <c r="I134" s="132"/>
      <c r="J134" s="132">
        <f>ROUND(I134*H134,2)</f>
        <v>0</v>
      </c>
      <c r="K134" s="129" t="s">
        <v>118</v>
      </c>
      <c r="L134" s="27"/>
      <c r="M134" s="133" t="s">
        <v>1</v>
      </c>
      <c r="N134" s="134" t="s">
        <v>35</v>
      </c>
      <c r="O134" s="135">
        <v>0.50600000000000001</v>
      </c>
      <c r="P134" s="135">
        <f>O134*H134</f>
        <v>10.120000000000001</v>
      </c>
      <c r="Q134" s="135">
        <v>0</v>
      </c>
      <c r="R134" s="135">
        <f>Q134*H134</f>
        <v>0</v>
      </c>
      <c r="S134" s="135">
        <v>0.32500000000000001</v>
      </c>
      <c r="T134" s="136">
        <f>S134*H134</f>
        <v>6.5</v>
      </c>
      <c r="AR134" s="137" t="s">
        <v>119</v>
      </c>
      <c r="AT134" s="137" t="s">
        <v>114</v>
      </c>
      <c r="AU134" s="137" t="s">
        <v>79</v>
      </c>
      <c r="AY134" s="15" t="s">
        <v>111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5" t="s">
        <v>77</v>
      </c>
      <c r="BK134" s="138">
        <f>ROUND(I134*H134,2)</f>
        <v>0</v>
      </c>
      <c r="BL134" s="15" t="s">
        <v>119</v>
      </c>
      <c r="BM134" s="137" t="s">
        <v>222</v>
      </c>
    </row>
    <row r="135" spans="2:65" s="1" customFormat="1" ht="24.2" customHeight="1">
      <c r="B135" s="126"/>
      <c r="C135" s="127" t="s">
        <v>223</v>
      </c>
      <c r="D135" s="127" t="s">
        <v>114</v>
      </c>
      <c r="E135" s="128" t="s">
        <v>224</v>
      </c>
      <c r="F135" s="129" t="s">
        <v>225</v>
      </c>
      <c r="G135" s="130" t="s">
        <v>117</v>
      </c>
      <c r="H135" s="131">
        <v>51</v>
      </c>
      <c r="I135" s="132"/>
      <c r="J135" s="132">
        <f>ROUND(I135*H135,2)</f>
        <v>0</v>
      </c>
      <c r="K135" s="129" t="s">
        <v>118</v>
      </c>
      <c r="L135" s="27"/>
      <c r="M135" s="133" t="s">
        <v>1</v>
      </c>
      <c r="N135" s="134" t="s">
        <v>35</v>
      </c>
      <c r="O135" s="135">
        <v>0.158</v>
      </c>
      <c r="P135" s="135">
        <f>O135*H135</f>
        <v>8.0579999999999998</v>
      </c>
      <c r="Q135" s="135">
        <v>0</v>
      </c>
      <c r="R135" s="135">
        <f>Q135*H135</f>
        <v>0</v>
      </c>
      <c r="S135" s="135">
        <v>9.8000000000000004E-2</v>
      </c>
      <c r="T135" s="136">
        <f>S135*H135</f>
        <v>4.9980000000000002</v>
      </c>
      <c r="AR135" s="137" t="s">
        <v>119</v>
      </c>
      <c r="AT135" s="137" t="s">
        <v>114</v>
      </c>
      <c r="AU135" s="137" t="s">
        <v>79</v>
      </c>
      <c r="AY135" s="15" t="s">
        <v>111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5" t="s">
        <v>77</v>
      </c>
      <c r="BK135" s="138">
        <f>ROUND(I135*H135,2)</f>
        <v>0</v>
      </c>
      <c r="BL135" s="15" t="s">
        <v>119</v>
      </c>
      <c r="BM135" s="137" t="s">
        <v>226</v>
      </c>
    </row>
    <row r="136" spans="2:65" s="12" customFormat="1">
      <c r="B136" s="139"/>
      <c r="D136" s="140" t="s">
        <v>125</v>
      </c>
      <c r="E136" s="141" t="s">
        <v>1</v>
      </c>
      <c r="F136" s="142" t="s">
        <v>227</v>
      </c>
      <c r="H136" s="143">
        <v>51</v>
      </c>
      <c r="L136" s="139"/>
      <c r="M136" s="144"/>
      <c r="T136" s="145"/>
      <c r="AT136" s="141" t="s">
        <v>125</v>
      </c>
      <c r="AU136" s="141" t="s">
        <v>79</v>
      </c>
      <c r="AV136" s="12" t="s">
        <v>79</v>
      </c>
      <c r="AW136" s="12" t="s">
        <v>28</v>
      </c>
      <c r="AX136" s="12" t="s">
        <v>77</v>
      </c>
      <c r="AY136" s="141" t="s">
        <v>111</v>
      </c>
    </row>
    <row r="137" spans="2:65" s="1" customFormat="1" ht="37.9" customHeight="1">
      <c r="B137" s="126"/>
      <c r="C137" s="127" t="s">
        <v>228</v>
      </c>
      <c r="D137" s="127" t="s">
        <v>114</v>
      </c>
      <c r="E137" s="128" t="s">
        <v>229</v>
      </c>
      <c r="F137" s="129" t="s">
        <v>230</v>
      </c>
      <c r="G137" s="130" t="s">
        <v>117</v>
      </c>
      <c r="H137" s="131">
        <v>20</v>
      </c>
      <c r="I137" s="132"/>
      <c r="J137" s="132">
        <f t="shared" ref="J137:J145" si="10">ROUND(I137*H137,2)</f>
        <v>0</v>
      </c>
      <c r="K137" s="129" t="s">
        <v>118</v>
      </c>
      <c r="L137" s="27"/>
      <c r="M137" s="133" t="s">
        <v>1</v>
      </c>
      <c r="N137" s="134" t="s">
        <v>35</v>
      </c>
      <c r="O137" s="135">
        <v>1.1970000000000001</v>
      </c>
      <c r="P137" s="135">
        <f t="shared" ref="P137:P145" si="11">O137*H137</f>
        <v>23.94</v>
      </c>
      <c r="Q137" s="135">
        <v>0.49985000000000002</v>
      </c>
      <c r="R137" s="135">
        <f t="shared" ref="R137:R145" si="12">Q137*H137</f>
        <v>9.9969999999999999</v>
      </c>
      <c r="S137" s="135">
        <v>0</v>
      </c>
      <c r="T137" s="136">
        <f t="shared" ref="T137:T145" si="13">S137*H137</f>
        <v>0</v>
      </c>
      <c r="AR137" s="137" t="s">
        <v>119</v>
      </c>
      <c r="AT137" s="137" t="s">
        <v>114</v>
      </c>
      <c r="AU137" s="137" t="s">
        <v>79</v>
      </c>
      <c r="AY137" s="15" t="s">
        <v>111</v>
      </c>
      <c r="BE137" s="138">
        <f t="shared" ref="BE137:BE145" si="14">IF(N137="základní",J137,0)</f>
        <v>0</v>
      </c>
      <c r="BF137" s="138">
        <f t="shared" ref="BF137:BF145" si="15">IF(N137="snížená",J137,0)</f>
        <v>0</v>
      </c>
      <c r="BG137" s="138">
        <f t="shared" ref="BG137:BG145" si="16">IF(N137="zákl. přenesená",J137,0)</f>
        <v>0</v>
      </c>
      <c r="BH137" s="138">
        <f t="shared" ref="BH137:BH145" si="17">IF(N137="sníž. přenesená",J137,0)</f>
        <v>0</v>
      </c>
      <c r="BI137" s="138">
        <f t="shared" ref="BI137:BI145" si="18">IF(N137="nulová",J137,0)</f>
        <v>0</v>
      </c>
      <c r="BJ137" s="15" t="s">
        <v>77</v>
      </c>
      <c r="BK137" s="138">
        <f t="shared" ref="BK137:BK145" si="19">ROUND(I137*H137,2)</f>
        <v>0</v>
      </c>
      <c r="BL137" s="15" t="s">
        <v>119</v>
      </c>
      <c r="BM137" s="137" t="s">
        <v>231</v>
      </c>
    </row>
    <row r="138" spans="2:65" s="1" customFormat="1" ht="24.2" customHeight="1">
      <c r="B138" s="126"/>
      <c r="C138" s="127" t="s">
        <v>232</v>
      </c>
      <c r="D138" s="127" t="s">
        <v>114</v>
      </c>
      <c r="E138" s="128" t="s">
        <v>439</v>
      </c>
      <c r="F138" s="129" t="s">
        <v>440</v>
      </c>
      <c r="G138" s="130" t="s">
        <v>117</v>
      </c>
      <c r="H138" s="131">
        <v>61</v>
      </c>
      <c r="I138" s="132"/>
      <c r="J138" s="132">
        <f t="shared" si="10"/>
        <v>0</v>
      </c>
      <c r="K138" s="129" t="s">
        <v>118</v>
      </c>
      <c r="L138" s="27"/>
      <c r="M138" s="133" t="s">
        <v>1</v>
      </c>
      <c r="N138" s="134" t="s">
        <v>35</v>
      </c>
      <c r="O138" s="135">
        <v>9.9000000000000005E-2</v>
      </c>
      <c r="P138" s="135">
        <f t="shared" si="11"/>
        <v>6.0390000000000006</v>
      </c>
      <c r="Q138" s="135">
        <v>0.15620000000000001</v>
      </c>
      <c r="R138" s="135">
        <f t="shared" si="12"/>
        <v>9.5282</v>
      </c>
      <c r="S138" s="135">
        <v>0</v>
      </c>
      <c r="T138" s="136">
        <f t="shared" si="13"/>
        <v>0</v>
      </c>
      <c r="AR138" s="137" t="s">
        <v>119</v>
      </c>
      <c r="AT138" s="137" t="s">
        <v>114</v>
      </c>
      <c r="AU138" s="137" t="s">
        <v>79</v>
      </c>
      <c r="AY138" s="15" t="s">
        <v>111</v>
      </c>
      <c r="BE138" s="138">
        <f t="shared" si="14"/>
        <v>0</v>
      </c>
      <c r="BF138" s="138">
        <f t="shared" si="15"/>
        <v>0</v>
      </c>
      <c r="BG138" s="138">
        <f t="shared" si="16"/>
        <v>0</v>
      </c>
      <c r="BH138" s="138">
        <f t="shared" si="17"/>
        <v>0</v>
      </c>
      <c r="BI138" s="138">
        <f t="shared" si="18"/>
        <v>0</v>
      </c>
      <c r="BJ138" s="15" t="s">
        <v>77</v>
      </c>
      <c r="BK138" s="138">
        <f t="shared" si="19"/>
        <v>0</v>
      </c>
      <c r="BL138" s="15" t="s">
        <v>119</v>
      </c>
      <c r="BM138" s="137" t="s">
        <v>233</v>
      </c>
    </row>
    <row r="139" spans="2:65" s="1" customFormat="1" ht="24.2" customHeight="1">
      <c r="B139" s="126"/>
      <c r="C139" s="127" t="s">
        <v>79</v>
      </c>
      <c r="D139" s="127" t="s">
        <v>114</v>
      </c>
      <c r="E139" s="128" t="s">
        <v>234</v>
      </c>
      <c r="F139" s="129" t="s">
        <v>235</v>
      </c>
      <c r="G139" s="130" t="s">
        <v>117</v>
      </c>
      <c r="H139" s="131">
        <v>1233</v>
      </c>
      <c r="I139" s="132"/>
      <c r="J139" s="132">
        <f t="shared" si="10"/>
        <v>0</v>
      </c>
      <c r="K139" s="129" t="s">
        <v>118</v>
      </c>
      <c r="L139" s="27"/>
      <c r="M139" s="133" t="s">
        <v>1</v>
      </c>
      <c r="N139" s="134" t="s">
        <v>35</v>
      </c>
      <c r="O139" s="135">
        <v>4.0000000000000001E-3</v>
      </c>
      <c r="P139" s="135">
        <f t="shared" si="11"/>
        <v>4.9320000000000004</v>
      </c>
      <c r="Q139" s="135">
        <v>6.0099999999999997E-3</v>
      </c>
      <c r="R139" s="135">
        <f t="shared" si="12"/>
        <v>7.4103300000000001</v>
      </c>
      <c r="S139" s="135">
        <v>0</v>
      </c>
      <c r="T139" s="136">
        <f t="shared" si="13"/>
        <v>0</v>
      </c>
      <c r="AR139" s="137" t="s">
        <v>119</v>
      </c>
      <c r="AT139" s="137" t="s">
        <v>114</v>
      </c>
      <c r="AU139" s="137" t="s">
        <v>79</v>
      </c>
      <c r="AY139" s="15" t="s">
        <v>111</v>
      </c>
      <c r="BE139" s="138">
        <f t="shared" si="14"/>
        <v>0</v>
      </c>
      <c r="BF139" s="138">
        <f t="shared" si="15"/>
        <v>0</v>
      </c>
      <c r="BG139" s="138">
        <f t="shared" si="16"/>
        <v>0</v>
      </c>
      <c r="BH139" s="138">
        <f t="shared" si="17"/>
        <v>0</v>
      </c>
      <c r="BI139" s="138">
        <f t="shared" si="18"/>
        <v>0</v>
      </c>
      <c r="BJ139" s="15" t="s">
        <v>77</v>
      </c>
      <c r="BK139" s="138">
        <f t="shared" si="19"/>
        <v>0</v>
      </c>
      <c r="BL139" s="15" t="s">
        <v>119</v>
      </c>
      <c r="BM139" s="137" t="s">
        <v>236</v>
      </c>
    </row>
    <row r="140" spans="2:65" s="1" customFormat="1" ht="21.75" customHeight="1">
      <c r="B140" s="126"/>
      <c r="C140" s="127" t="s">
        <v>162</v>
      </c>
      <c r="D140" s="127" t="s">
        <v>114</v>
      </c>
      <c r="E140" s="128" t="s">
        <v>237</v>
      </c>
      <c r="F140" s="129" t="s">
        <v>238</v>
      </c>
      <c r="G140" s="130" t="s">
        <v>117</v>
      </c>
      <c r="H140" s="131">
        <v>220</v>
      </c>
      <c r="I140" s="132"/>
      <c r="J140" s="132">
        <f t="shared" si="10"/>
        <v>0</v>
      </c>
      <c r="K140" s="129" t="s">
        <v>118</v>
      </c>
      <c r="L140" s="27"/>
      <c r="M140" s="133" t="s">
        <v>1</v>
      </c>
      <c r="N140" s="134" t="s">
        <v>35</v>
      </c>
      <c r="O140" s="135">
        <v>8.3000000000000004E-2</v>
      </c>
      <c r="P140" s="135">
        <f t="shared" si="11"/>
        <v>18.260000000000002</v>
      </c>
      <c r="Q140" s="135">
        <v>0.23</v>
      </c>
      <c r="R140" s="135">
        <f t="shared" si="12"/>
        <v>50.6</v>
      </c>
      <c r="S140" s="135">
        <v>0</v>
      </c>
      <c r="T140" s="136">
        <f t="shared" si="13"/>
        <v>0</v>
      </c>
      <c r="AR140" s="137" t="s">
        <v>119</v>
      </c>
      <c r="AT140" s="137" t="s">
        <v>114</v>
      </c>
      <c r="AU140" s="137" t="s">
        <v>79</v>
      </c>
      <c r="AY140" s="15" t="s">
        <v>111</v>
      </c>
      <c r="BE140" s="138">
        <f t="shared" si="14"/>
        <v>0</v>
      </c>
      <c r="BF140" s="138">
        <f t="shared" si="15"/>
        <v>0</v>
      </c>
      <c r="BG140" s="138">
        <f t="shared" si="16"/>
        <v>0</v>
      </c>
      <c r="BH140" s="138">
        <f t="shared" si="17"/>
        <v>0</v>
      </c>
      <c r="BI140" s="138">
        <f t="shared" si="18"/>
        <v>0</v>
      </c>
      <c r="BJ140" s="15" t="s">
        <v>77</v>
      </c>
      <c r="BK140" s="138">
        <f t="shared" si="19"/>
        <v>0</v>
      </c>
      <c r="BL140" s="15" t="s">
        <v>119</v>
      </c>
      <c r="BM140" s="137" t="s">
        <v>239</v>
      </c>
    </row>
    <row r="141" spans="2:65" s="1" customFormat="1" ht="24.2" customHeight="1">
      <c r="B141" s="126"/>
      <c r="C141" s="127" t="s">
        <v>119</v>
      </c>
      <c r="D141" s="127" t="s">
        <v>114</v>
      </c>
      <c r="E141" s="128" t="s">
        <v>240</v>
      </c>
      <c r="F141" s="129" t="s">
        <v>241</v>
      </c>
      <c r="G141" s="130" t="s">
        <v>117</v>
      </c>
      <c r="H141" s="131">
        <v>1233</v>
      </c>
      <c r="I141" s="132"/>
      <c r="J141" s="132">
        <f t="shared" si="10"/>
        <v>0</v>
      </c>
      <c r="K141" s="129" t="s">
        <v>118</v>
      </c>
      <c r="L141" s="27"/>
      <c r="M141" s="133" t="s">
        <v>1</v>
      </c>
      <c r="N141" s="134" t="s">
        <v>35</v>
      </c>
      <c r="O141" s="135">
        <v>2E-3</v>
      </c>
      <c r="P141" s="135">
        <f t="shared" si="11"/>
        <v>2.4660000000000002</v>
      </c>
      <c r="Q141" s="135">
        <v>4.0999999999999999E-4</v>
      </c>
      <c r="R141" s="135">
        <f t="shared" si="12"/>
        <v>0.50553000000000003</v>
      </c>
      <c r="S141" s="135">
        <v>0</v>
      </c>
      <c r="T141" s="136">
        <f t="shared" si="13"/>
        <v>0</v>
      </c>
      <c r="AR141" s="137" t="s">
        <v>119</v>
      </c>
      <c r="AT141" s="137" t="s">
        <v>114</v>
      </c>
      <c r="AU141" s="137" t="s">
        <v>79</v>
      </c>
      <c r="AY141" s="15" t="s">
        <v>111</v>
      </c>
      <c r="BE141" s="138">
        <f t="shared" si="14"/>
        <v>0</v>
      </c>
      <c r="BF141" s="138">
        <f t="shared" si="15"/>
        <v>0</v>
      </c>
      <c r="BG141" s="138">
        <f t="shared" si="16"/>
        <v>0</v>
      </c>
      <c r="BH141" s="138">
        <f t="shared" si="17"/>
        <v>0</v>
      </c>
      <c r="BI141" s="138">
        <f t="shared" si="18"/>
        <v>0</v>
      </c>
      <c r="BJ141" s="15" t="s">
        <v>77</v>
      </c>
      <c r="BK141" s="138">
        <f t="shared" si="19"/>
        <v>0</v>
      </c>
      <c r="BL141" s="15" t="s">
        <v>119</v>
      </c>
      <c r="BM141" s="137" t="s">
        <v>242</v>
      </c>
    </row>
    <row r="142" spans="2:65" s="1" customFormat="1" ht="33" customHeight="1">
      <c r="B142" s="126"/>
      <c r="C142" s="127" t="s">
        <v>113</v>
      </c>
      <c r="D142" s="127" t="s">
        <v>114</v>
      </c>
      <c r="E142" s="128" t="s">
        <v>243</v>
      </c>
      <c r="F142" s="129" t="s">
        <v>244</v>
      </c>
      <c r="G142" s="130" t="s">
        <v>117</v>
      </c>
      <c r="H142" s="131">
        <v>1233</v>
      </c>
      <c r="I142" s="132"/>
      <c r="J142" s="132">
        <f t="shared" si="10"/>
        <v>0</v>
      </c>
      <c r="K142" s="129" t="s">
        <v>118</v>
      </c>
      <c r="L142" s="27"/>
      <c r="M142" s="133" t="s">
        <v>1</v>
      </c>
      <c r="N142" s="134" t="s">
        <v>35</v>
      </c>
      <c r="O142" s="135">
        <v>6.6000000000000003E-2</v>
      </c>
      <c r="P142" s="135">
        <f t="shared" si="11"/>
        <v>81.378</v>
      </c>
      <c r="Q142" s="135">
        <v>0.10373</v>
      </c>
      <c r="R142" s="135">
        <f t="shared" si="12"/>
        <v>127.89909</v>
      </c>
      <c r="S142" s="135">
        <v>0</v>
      </c>
      <c r="T142" s="136">
        <f t="shared" si="13"/>
        <v>0</v>
      </c>
      <c r="AR142" s="137" t="s">
        <v>119</v>
      </c>
      <c r="AT142" s="137" t="s">
        <v>114</v>
      </c>
      <c r="AU142" s="137" t="s">
        <v>79</v>
      </c>
      <c r="AY142" s="15" t="s">
        <v>111</v>
      </c>
      <c r="BE142" s="138">
        <f t="shared" si="14"/>
        <v>0</v>
      </c>
      <c r="BF142" s="138">
        <f t="shared" si="15"/>
        <v>0</v>
      </c>
      <c r="BG142" s="138">
        <f t="shared" si="16"/>
        <v>0</v>
      </c>
      <c r="BH142" s="138">
        <f t="shared" si="17"/>
        <v>0</v>
      </c>
      <c r="BI142" s="138">
        <f t="shared" si="18"/>
        <v>0</v>
      </c>
      <c r="BJ142" s="15" t="s">
        <v>77</v>
      </c>
      <c r="BK142" s="138">
        <f t="shared" si="19"/>
        <v>0</v>
      </c>
      <c r="BL142" s="15" t="s">
        <v>119</v>
      </c>
      <c r="BM142" s="137" t="s">
        <v>245</v>
      </c>
    </row>
    <row r="143" spans="2:65" s="1" customFormat="1" ht="24.2" customHeight="1">
      <c r="B143" s="126"/>
      <c r="C143" s="127" t="s">
        <v>121</v>
      </c>
      <c r="D143" s="127" t="s">
        <v>114</v>
      </c>
      <c r="E143" s="128" t="s">
        <v>246</v>
      </c>
      <c r="F143" s="129" t="s">
        <v>247</v>
      </c>
      <c r="G143" s="130" t="s">
        <v>117</v>
      </c>
      <c r="H143" s="131">
        <v>1233</v>
      </c>
      <c r="I143" s="132"/>
      <c r="J143" s="132">
        <f t="shared" si="10"/>
        <v>0</v>
      </c>
      <c r="K143" s="129" t="s">
        <v>118</v>
      </c>
      <c r="L143" s="27"/>
      <c r="M143" s="133" t="s">
        <v>1</v>
      </c>
      <c r="N143" s="134" t="s">
        <v>35</v>
      </c>
      <c r="O143" s="135">
        <v>8.3000000000000004E-2</v>
      </c>
      <c r="P143" s="135">
        <f t="shared" si="11"/>
        <v>102.339</v>
      </c>
      <c r="Q143" s="135">
        <v>0.15559000000000001</v>
      </c>
      <c r="R143" s="135">
        <f t="shared" si="12"/>
        <v>191.84247000000002</v>
      </c>
      <c r="S143" s="135">
        <v>0</v>
      </c>
      <c r="T143" s="136">
        <f t="shared" si="13"/>
        <v>0</v>
      </c>
      <c r="AR143" s="137" t="s">
        <v>119</v>
      </c>
      <c r="AT143" s="137" t="s">
        <v>114</v>
      </c>
      <c r="AU143" s="137" t="s">
        <v>79</v>
      </c>
      <c r="AY143" s="15" t="s">
        <v>111</v>
      </c>
      <c r="BE143" s="138">
        <f t="shared" si="14"/>
        <v>0</v>
      </c>
      <c r="BF143" s="138">
        <f t="shared" si="15"/>
        <v>0</v>
      </c>
      <c r="BG143" s="138">
        <f t="shared" si="16"/>
        <v>0</v>
      </c>
      <c r="BH143" s="138">
        <f t="shared" si="17"/>
        <v>0</v>
      </c>
      <c r="BI143" s="138">
        <f t="shared" si="18"/>
        <v>0</v>
      </c>
      <c r="BJ143" s="15" t="s">
        <v>77</v>
      </c>
      <c r="BK143" s="138">
        <f t="shared" si="19"/>
        <v>0</v>
      </c>
      <c r="BL143" s="15" t="s">
        <v>119</v>
      </c>
      <c r="BM143" s="137" t="s">
        <v>248</v>
      </c>
    </row>
    <row r="144" spans="2:65" s="1" customFormat="1" ht="24.2" customHeight="1">
      <c r="B144" s="126"/>
      <c r="C144" s="127" t="s">
        <v>8</v>
      </c>
      <c r="D144" s="127" t="s">
        <v>114</v>
      </c>
      <c r="E144" s="128" t="s">
        <v>249</v>
      </c>
      <c r="F144" s="129" t="s">
        <v>250</v>
      </c>
      <c r="G144" s="130" t="s">
        <v>117</v>
      </c>
      <c r="H144" s="131">
        <v>215</v>
      </c>
      <c r="I144" s="132"/>
      <c r="J144" s="132">
        <f t="shared" si="10"/>
        <v>0</v>
      </c>
      <c r="K144" s="129" t="s">
        <v>118</v>
      </c>
      <c r="L144" s="27"/>
      <c r="M144" s="133" t="s">
        <v>1</v>
      </c>
      <c r="N144" s="134" t="s">
        <v>35</v>
      </c>
      <c r="O144" s="135">
        <v>1.1060000000000001</v>
      </c>
      <c r="P144" s="135">
        <f t="shared" si="11"/>
        <v>237.79000000000002</v>
      </c>
      <c r="Q144" s="135">
        <v>0.1837</v>
      </c>
      <c r="R144" s="135">
        <f t="shared" si="12"/>
        <v>39.4955</v>
      </c>
      <c r="S144" s="135">
        <v>0</v>
      </c>
      <c r="T144" s="136">
        <f t="shared" si="13"/>
        <v>0</v>
      </c>
      <c r="AR144" s="137" t="s">
        <v>119</v>
      </c>
      <c r="AT144" s="137" t="s">
        <v>114</v>
      </c>
      <c r="AU144" s="137" t="s">
        <v>79</v>
      </c>
      <c r="AY144" s="15" t="s">
        <v>111</v>
      </c>
      <c r="BE144" s="138">
        <f t="shared" si="14"/>
        <v>0</v>
      </c>
      <c r="BF144" s="138">
        <f t="shared" si="15"/>
        <v>0</v>
      </c>
      <c r="BG144" s="138">
        <f t="shared" si="16"/>
        <v>0</v>
      </c>
      <c r="BH144" s="138">
        <f t="shared" si="17"/>
        <v>0</v>
      </c>
      <c r="BI144" s="138">
        <f t="shared" si="18"/>
        <v>0</v>
      </c>
      <c r="BJ144" s="15" t="s">
        <v>77</v>
      </c>
      <c r="BK144" s="138">
        <f t="shared" si="19"/>
        <v>0</v>
      </c>
      <c r="BL144" s="15" t="s">
        <v>119</v>
      </c>
      <c r="BM144" s="137" t="s">
        <v>251</v>
      </c>
    </row>
    <row r="145" spans="2:65" s="1" customFormat="1" ht="24.2" customHeight="1">
      <c r="B145" s="126"/>
      <c r="C145" s="127" t="s">
        <v>252</v>
      </c>
      <c r="D145" s="127" t="s">
        <v>114</v>
      </c>
      <c r="E145" s="128" t="s">
        <v>253</v>
      </c>
      <c r="F145" s="129" t="s">
        <v>254</v>
      </c>
      <c r="G145" s="130" t="s">
        <v>117</v>
      </c>
      <c r="H145" s="131">
        <v>10.4</v>
      </c>
      <c r="I145" s="132"/>
      <c r="J145" s="132">
        <f t="shared" si="10"/>
        <v>0</v>
      </c>
      <c r="K145" s="129" t="s">
        <v>118</v>
      </c>
      <c r="L145" s="27"/>
      <c r="M145" s="133" t="s">
        <v>1</v>
      </c>
      <c r="N145" s="134" t="s">
        <v>35</v>
      </c>
      <c r="O145" s="135">
        <v>1.73</v>
      </c>
      <c r="P145" s="135">
        <f t="shared" si="11"/>
        <v>17.992000000000001</v>
      </c>
      <c r="Q145" s="135">
        <v>0.1002</v>
      </c>
      <c r="R145" s="135">
        <f t="shared" si="12"/>
        <v>1.0420800000000001</v>
      </c>
      <c r="S145" s="135">
        <v>0</v>
      </c>
      <c r="T145" s="136">
        <f t="shared" si="13"/>
        <v>0</v>
      </c>
      <c r="AR145" s="137" t="s">
        <v>119</v>
      </c>
      <c r="AT145" s="137" t="s">
        <v>114</v>
      </c>
      <c r="AU145" s="137" t="s">
        <v>79</v>
      </c>
      <c r="AY145" s="15" t="s">
        <v>111</v>
      </c>
      <c r="BE145" s="138">
        <f t="shared" si="14"/>
        <v>0</v>
      </c>
      <c r="BF145" s="138">
        <f t="shared" si="15"/>
        <v>0</v>
      </c>
      <c r="BG145" s="138">
        <f t="shared" si="16"/>
        <v>0</v>
      </c>
      <c r="BH145" s="138">
        <f t="shared" si="17"/>
        <v>0</v>
      </c>
      <c r="BI145" s="138">
        <f t="shared" si="18"/>
        <v>0</v>
      </c>
      <c r="BJ145" s="15" t="s">
        <v>77</v>
      </c>
      <c r="BK145" s="138">
        <f t="shared" si="19"/>
        <v>0</v>
      </c>
      <c r="BL145" s="15" t="s">
        <v>119</v>
      </c>
      <c r="BM145" s="137" t="s">
        <v>255</v>
      </c>
    </row>
    <row r="146" spans="2:65" s="11" customFormat="1" ht="22.9" customHeight="1">
      <c r="B146" s="115"/>
      <c r="D146" s="116" t="s">
        <v>69</v>
      </c>
      <c r="E146" s="124" t="s">
        <v>147</v>
      </c>
      <c r="F146" s="124" t="s">
        <v>256</v>
      </c>
      <c r="J146" s="125">
        <f>J147</f>
        <v>0</v>
      </c>
      <c r="L146" s="115"/>
      <c r="M146" s="119"/>
      <c r="P146" s="120">
        <f>P147</f>
        <v>8.4</v>
      </c>
      <c r="R146" s="120">
        <f>R147</f>
        <v>1.2449600000000001</v>
      </c>
      <c r="T146" s="121">
        <f>T147</f>
        <v>1.24</v>
      </c>
      <c r="AR146" s="116" t="s">
        <v>77</v>
      </c>
      <c r="AT146" s="122" t="s">
        <v>69</v>
      </c>
      <c r="AU146" s="122" t="s">
        <v>77</v>
      </c>
      <c r="AY146" s="116" t="s">
        <v>111</v>
      </c>
      <c r="BK146" s="123">
        <f>BK147</f>
        <v>0</v>
      </c>
    </row>
    <row r="147" spans="2:65" s="1" customFormat="1" ht="16.5" customHeight="1">
      <c r="B147" s="126"/>
      <c r="C147" s="127" t="s">
        <v>257</v>
      </c>
      <c r="D147" s="127" t="s">
        <v>114</v>
      </c>
      <c r="E147" s="128" t="s">
        <v>258</v>
      </c>
      <c r="F147" s="129" t="s">
        <v>259</v>
      </c>
      <c r="G147" s="130" t="s">
        <v>260</v>
      </c>
      <c r="H147" s="131">
        <v>2</v>
      </c>
      <c r="I147" s="132"/>
      <c r="J147" s="132">
        <f>ROUND(I147*H147,2)</f>
        <v>0</v>
      </c>
      <c r="K147" s="129" t="s">
        <v>1</v>
      </c>
      <c r="L147" s="27"/>
      <c r="M147" s="133" t="s">
        <v>1</v>
      </c>
      <c r="N147" s="134" t="s">
        <v>35</v>
      </c>
      <c r="O147" s="135">
        <v>4.2</v>
      </c>
      <c r="P147" s="135">
        <f>O147*H147</f>
        <v>8.4</v>
      </c>
      <c r="Q147" s="135">
        <v>0.62248000000000003</v>
      </c>
      <c r="R147" s="135">
        <f>Q147*H147</f>
        <v>1.2449600000000001</v>
      </c>
      <c r="S147" s="135">
        <v>0.62</v>
      </c>
      <c r="T147" s="136">
        <f>S147*H147</f>
        <v>1.24</v>
      </c>
      <c r="AR147" s="137" t="s">
        <v>119</v>
      </c>
      <c r="AT147" s="137" t="s">
        <v>114</v>
      </c>
      <c r="AU147" s="137" t="s">
        <v>79</v>
      </c>
      <c r="AY147" s="15" t="s">
        <v>111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5" t="s">
        <v>77</v>
      </c>
      <c r="BK147" s="138">
        <f>ROUND(I147*H147,2)</f>
        <v>0</v>
      </c>
      <c r="BL147" s="15" t="s">
        <v>119</v>
      </c>
      <c r="BM147" s="137" t="s">
        <v>261</v>
      </c>
    </row>
    <row r="148" spans="2:65" s="11" customFormat="1" ht="22.9" customHeight="1">
      <c r="B148" s="115"/>
      <c r="D148" s="116" t="s">
        <v>69</v>
      </c>
      <c r="E148" s="124" t="s">
        <v>157</v>
      </c>
      <c r="F148" s="124" t="s">
        <v>262</v>
      </c>
      <c r="J148" s="125">
        <f>J149+J153+J154+J156+J157</f>
        <v>0</v>
      </c>
      <c r="L148" s="115"/>
      <c r="M148" s="119"/>
      <c r="P148" s="120">
        <f>SUM(P149:P157)</f>
        <v>185.33200000000002</v>
      </c>
      <c r="R148" s="120">
        <f>SUM(R149:R157)</f>
        <v>216.665952</v>
      </c>
      <c r="T148" s="121">
        <f>SUM(T149:T157)</f>
        <v>28.400000000000002</v>
      </c>
      <c r="AR148" s="116" t="s">
        <v>77</v>
      </c>
      <c r="AT148" s="122" t="s">
        <v>69</v>
      </c>
      <c r="AU148" s="122" t="s">
        <v>77</v>
      </c>
      <c r="AY148" s="116" t="s">
        <v>111</v>
      </c>
      <c r="BK148" s="123">
        <f>SUM(BK149:BK157)</f>
        <v>0</v>
      </c>
    </row>
    <row r="149" spans="2:65" s="1" customFormat="1" ht="16.5" customHeight="1">
      <c r="B149" s="126"/>
      <c r="C149" s="149" t="s">
        <v>151</v>
      </c>
      <c r="D149" s="149" t="s">
        <v>209</v>
      </c>
      <c r="E149" s="150" t="s">
        <v>263</v>
      </c>
      <c r="F149" s="151" t="s">
        <v>264</v>
      </c>
      <c r="G149" s="152" t="s">
        <v>117</v>
      </c>
      <c r="H149" s="153">
        <v>384.846</v>
      </c>
      <c r="I149" s="154"/>
      <c r="J149" s="154">
        <f>ROUND(I149*H149,2)</f>
        <v>0</v>
      </c>
      <c r="K149" s="151" t="s">
        <v>118</v>
      </c>
      <c r="L149" s="155"/>
      <c r="M149" s="156" t="s">
        <v>1</v>
      </c>
      <c r="N149" s="157" t="s">
        <v>35</v>
      </c>
      <c r="O149" s="135">
        <v>0</v>
      </c>
      <c r="P149" s="135">
        <f>O149*H149</f>
        <v>0</v>
      </c>
      <c r="Q149" s="135">
        <v>0.222</v>
      </c>
      <c r="R149" s="135">
        <f>Q149*H149</f>
        <v>85.435811999999999</v>
      </c>
      <c r="S149" s="135">
        <v>0</v>
      </c>
      <c r="T149" s="136">
        <f>S149*H149</f>
        <v>0</v>
      </c>
      <c r="AR149" s="137" t="s">
        <v>147</v>
      </c>
      <c r="AT149" s="137" t="s">
        <v>209</v>
      </c>
      <c r="AU149" s="137" t="s">
        <v>79</v>
      </c>
      <c r="AY149" s="15" t="s">
        <v>111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5" t="s">
        <v>77</v>
      </c>
      <c r="BK149" s="138">
        <f>ROUND(I149*H149,2)</f>
        <v>0</v>
      </c>
      <c r="BL149" s="15" t="s">
        <v>119</v>
      </c>
      <c r="BM149" s="137" t="s">
        <v>265</v>
      </c>
    </row>
    <row r="150" spans="2:65" s="12" customFormat="1">
      <c r="B150" s="139"/>
      <c r="D150" s="140" t="s">
        <v>125</v>
      </c>
      <c r="E150" s="141" t="s">
        <v>1</v>
      </c>
      <c r="F150" s="142" t="s">
        <v>266</v>
      </c>
      <c r="H150" s="143">
        <v>165.54600000000002</v>
      </c>
      <c r="L150" s="139"/>
      <c r="M150" s="144"/>
      <c r="T150" s="145"/>
      <c r="AT150" s="141" t="s">
        <v>125</v>
      </c>
      <c r="AU150" s="141" t="s">
        <v>79</v>
      </c>
      <c r="AV150" s="12" t="s">
        <v>79</v>
      </c>
      <c r="AW150" s="12" t="s">
        <v>28</v>
      </c>
      <c r="AX150" s="12" t="s">
        <v>70</v>
      </c>
      <c r="AY150" s="141" t="s">
        <v>111</v>
      </c>
    </row>
    <row r="151" spans="2:65" s="12" customFormat="1">
      <c r="B151" s="139"/>
      <c r="D151" s="140" t="s">
        <v>125</v>
      </c>
      <c r="E151" s="141" t="s">
        <v>1</v>
      </c>
      <c r="F151" s="142" t="s">
        <v>267</v>
      </c>
      <c r="H151" s="143">
        <v>219.3</v>
      </c>
      <c r="L151" s="139"/>
      <c r="M151" s="144"/>
      <c r="T151" s="145"/>
      <c r="AT151" s="141" t="s">
        <v>125</v>
      </c>
      <c r="AU151" s="141" t="s">
        <v>79</v>
      </c>
      <c r="AV151" s="12" t="s">
        <v>79</v>
      </c>
      <c r="AW151" s="12" t="s">
        <v>28</v>
      </c>
      <c r="AX151" s="12" t="s">
        <v>70</v>
      </c>
      <c r="AY151" s="141" t="s">
        <v>111</v>
      </c>
    </row>
    <row r="152" spans="2:65" s="13" customFormat="1">
      <c r="B152" s="158"/>
      <c r="D152" s="140" t="s">
        <v>125</v>
      </c>
      <c r="E152" s="159" t="s">
        <v>1</v>
      </c>
      <c r="F152" s="160" t="s">
        <v>268</v>
      </c>
      <c r="H152" s="161">
        <v>384.846</v>
      </c>
      <c r="L152" s="158"/>
      <c r="M152" s="162"/>
      <c r="T152" s="163"/>
      <c r="AT152" s="159" t="s">
        <v>125</v>
      </c>
      <c r="AU152" s="159" t="s">
        <v>79</v>
      </c>
      <c r="AV152" s="13" t="s">
        <v>119</v>
      </c>
      <c r="AW152" s="13" t="s">
        <v>28</v>
      </c>
      <c r="AX152" s="13" t="s">
        <v>77</v>
      </c>
      <c r="AY152" s="159" t="s">
        <v>111</v>
      </c>
    </row>
    <row r="153" spans="2:65" s="1" customFormat="1" ht="24.2" customHeight="1">
      <c r="B153" s="126"/>
      <c r="C153" s="127" t="s">
        <v>269</v>
      </c>
      <c r="D153" s="127" t="s">
        <v>114</v>
      </c>
      <c r="E153" s="128" t="s">
        <v>270</v>
      </c>
      <c r="F153" s="129" t="s">
        <v>271</v>
      </c>
      <c r="G153" s="130" t="s">
        <v>132</v>
      </c>
      <c r="H153" s="131">
        <v>810</v>
      </c>
      <c r="I153" s="132"/>
      <c r="J153" s="132">
        <f>ROUND(I153*H153,2)</f>
        <v>0</v>
      </c>
      <c r="K153" s="129" t="s">
        <v>118</v>
      </c>
      <c r="L153" s="27"/>
      <c r="M153" s="133" t="s">
        <v>1</v>
      </c>
      <c r="N153" s="134" t="s">
        <v>35</v>
      </c>
      <c r="O153" s="135">
        <v>8.5000000000000006E-2</v>
      </c>
      <c r="P153" s="135">
        <f>O153*H153</f>
        <v>68.850000000000009</v>
      </c>
      <c r="Q153" s="135">
        <v>7.1900000000000006E-2</v>
      </c>
      <c r="R153" s="135">
        <f>Q153*H153</f>
        <v>58.239000000000004</v>
      </c>
      <c r="S153" s="135">
        <v>0</v>
      </c>
      <c r="T153" s="136">
        <f>S153*H153</f>
        <v>0</v>
      </c>
      <c r="AR153" s="137" t="s">
        <v>119</v>
      </c>
      <c r="AT153" s="137" t="s">
        <v>114</v>
      </c>
      <c r="AU153" s="137" t="s">
        <v>79</v>
      </c>
      <c r="AY153" s="15" t="s">
        <v>111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5" t="s">
        <v>77</v>
      </c>
      <c r="BK153" s="138">
        <f>ROUND(I153*H153,2)</f>
        <v>0</v>
      </c>
      <c r="BL153" s="15" t="s">
        <v>119</v>
      </c>
      <c r="BM153" s="137" t="s">
        <v>272</v>
      </c>
    </row>
    <row r="154" spans="2:65" s="1" customFormat="1" ht="24.2" customHeight="1">
      <c r="B154" s="126"/>
      <c r="C154" s="127" t="s">
        <v>273</v>
      </c>
      <c r="D154" s="127" t="s">
        <v>114</v>
      </c>
      <c r="E154" s="128" t="s">
        <v>274</v>
      </c>
      <c r="F154" s="129" t="s">
        <v>275</v>
      </c>
      <c r="G154" s="130" t="s">
        <v>132</v>
      </c>
      <c r="H154" s="131">
        <v>813</v>
      </c>
      <c r="I154" s="132"/>
      <c r="J154" s="132">
        <f>ROUND(I154*H154,2)</f>
        <v>0</v>
      </c>
      <c r="K154" s="129" t="s">
        <v>118</v>
      </c>
      <c r="L154" s="27"/>
      <c r="M154" s="133" t="s">
        <v>1</v>
      </c>
      <c r="N154" s="134" t="s">
        <v>35</v>
      </c>
      <c r="O154" s="135">
        <v>0.11899999999999999</v>
      </c>
      <c r="P154" s="135">
        <f>O154*H154</f>
        <v>96.747</v>
      </c>
      <c r="Q154" s="135">
        <v>8.9779999999999999E-2</v>
      </c>
      <c r="R154" s="135">
        <f>Q154*H154</f>
        <v>72.991140000000001</v>
      </c>
      <c r="S154" s="135">
        <v>0</v>
      </c>
      <c r="T154" s="136">
        <f>S154*H154</f>
        <v>0</v>
      </c>
      <c r="AR154" s="137" t="s">
        <v>119</v>
      </c>
      <c r="AT154" s="137" t="s">
        <v>114</v>
      </c>
      <c r="AU154" s="137" t="s">
        <v>79</v>
      </c>
      <c r="AY154" s="15" t="s">
        <v>111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5" t="s">
        <v>77</v>
      </c>
      <c r="BK154" s="138">
        <f>ROUND(I154*H154,2)</f>
        <v>0</v>
      </c>
      <c r="BL154" s="15" t="s">
        <v>119</v>
      </c>
      <c r="BM154" s="137" t="s">
        <v>276</v>
      </c>
    </row>
    <row r="155" spans="2:65" s="12" customFormat="1">
      <c r="B155" s="139"/>
      <c r="D155" s="140" t="s">
        <v>125</v>
      </c>
      <c r="E155" s="141" t="s">
        <v>1</v>
      </c>
      <c r="F155" s="142" t="s">
        <v>277</v>
      </c>
      <c r="H155" s="143">
        <v>813</v>
      </c>
      <c r="L155" s="139"/>
      <c r="M155" s="144"/>
      <c r="T155" s="145"/>
      <c r="AT155" s="141" t="s">
        <v>125</v>
      </c>
      <c r="AU155" s="141" t="s">
        <v>79</v>
      </c>
      <c r="AV155" s="12" t="s">
        <v>79</v>
      </c>
      <c r="AW155" s="12" t="s">
        <v>28</v>
      </c>
      <c r="AX155" s="12" t="s">
        <v>77</v>
      </c>
      <c r="AY155" s="141" t="s">
        <v>111</v>
      </c>
    </row>
    <row r="156" spans="2:65" s="1" customFormat="1" ht="16.5" customHeight="1">
      <c r="B156" s="126"/>
      <c r="C156" s="127" t="s">
        <v>137</v>
      </c>
      <c r="D156" s="127" t="s">
        <v>114</v>
      </c>
      <c r="E156" s="128" t="s">
        <v>278</v>
      </c>
      <c r="F156" s="129" t="s">
        <v>279</v>
      </c>
      <c r="G156" s="130" t="s">
        <v>132</v>
      </c>
      <c r="H156" s="131">
        <v>109</v>
      </c>
      <c r="I156" s="132"/>
      <c r="J156" s="132">
        <f>ROUND(I156*H156,2)</f>
        <v>0</v>
      </c>
      <c r="K156" s="129" t="s">
        <v>118</v>
      </c>
      <c r="L156" s="27"/>
      <c r="M156" s="133" t="s">
        <v>1</v>
      </c>
      <c r="N156" s="134" t="s">
        <v>35</v>
      </c>
      <c r="O156" s="135">
        <v>0.155</v>
      </c>
      <c r="P156" s="135">
        <f>O156*H156</f>
        <v>16.895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119</v>
      </c>
      <c r="AT156" s="137" t="s">
        <v>114</v>
      </c>
      <c r="AU156" s="137" t="s">
        <v>79</v>
      </c>
      <c r="AY156" s="15" t="s">
        <v>111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5" t="s">
        <v>77</v>
      </c>
      <c r="BK156" s="138">
        <f>ROUND(I156*H156,2)</f>
        <v>0</v>
      </c>
      <c r="BL156" s="15" t="s">
        <v>119</v>
      </c>
      <c r="BM156" s="137" t="s">
        <v>280</v>
      </c>
    </row>
    <row r="157" spans="2:65" s="1" customFormat="1" ht="24.2" customHeight="1">
      <c r="B157" s="126"/>
      <c r="C157" s="127" t="s">
        <v>143</v>
      </c>
      <c r="D157" s="127" t="s">
        <v>114</v>
      </c>
      <c r="E157" s="128" t="s">
        <v>281</v>
      </c>
      <c r="F157" s="129" t="s">
        <v>282</v>
      </c>
      <c r="G157" s="130" t="s">
        <v>117</v>
      </c>
      <c r="H157" s="131">
        <v>1420</v>
      </c>
      <c r="I157" s="132"/>
      <c r="J157" s="132">
        <f>ROUND(I157*H157,2)</f>
        <v>0</v>
      </c>
      <c r="K157" s="129" t="s">
        <v>118</v>
      </c>
      <c r="L157" s="27"/>
      <c r="M157" s="133" t="s">
        <v>1</v>
      </c>
      <c r="N157" s="134" t="s">
        <v>35</v>
      </c>
      <c r="O157" s="135">
        <v>2E-3</v>
      </c>
      <c r="P157" s="135">
        <f>O157*H157</f>
        <v>2.84</v>
      </c>
      <c r="Q157" s="135">
        <v>0</v>
      </c>
      <c r="R157" s="135">
        <f>Q157*H157</f>
        <v>0</v>
      </c>
      <c r="S157" s="135">
        <v>0.02</v>
      </c>
      <c r="T157" s="136">
        <f>S157*H157</f>
        <v>28.400000000000002</v>
      </c>
      <c r="AR157" s="137" t="s">
        <v>119</v>
      </c>
      <c r="AT157" s="137" t="s">
        <v>114</v>
      </c>
      <c r="AU157" s="137" t="s">
        <v>79</v>
      </c>
      <c r="AY157" s="15" t="s">
        <v>111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5" t="s">
        <v>77</v>
      </c>
      <c r="BK157" s="138">
        <f>ROUND(I157*H157,2)</f>
        <v>0</v>
      </c>
      <c r="BL157" s="15" t="s">
        <v>119</v>
      </c>
      <c r="BM157" s="137" t="s">
        <v>283</v>
      </c>
    </row>
    <row r="158" spans="2:65" s="11" customFormat="1" ht="22.9" customHeight="1">
      <c r="B158" s="115"/>
      <c r="D158" s="116" t="s">
        <v>69</v>
      </c>
      <c r="E158" s="124" t="s">
        <v>284</v>
      </c>
      <c r="F158" s="124" t="s">
        <v>285</v>
      </c>
      <c r="J158" s="125">
        <f>J159</f>
        <v>0</v>
      </c>
      <c r="L158" s="115"/>
      <c r="M158" s="119"/>
      <c r="P158" s="120">
        <f>P159</f>
        <v>42.682926000000002</v>
      </c>
      <c r="R158" s="120">
        <f>R159</f>
        <v>0</v>
      </c>
      <c r="T158" s="121">
        <f>T159</f>
        <v>0</v>
      </c>
      <c r="AR158" s="116" t="s">
        <v>77</v>
      </c>
      <c r="AT158" s="122" t="s">
        <v>69</v>
      </c>
      <c r="AU158" s="122" t="s">
        <v>77</v>
      </c>
      <c r="AY158" s="116" t="s">
        <v>111</v>
      </c>
      <c r="BK158" s="123">
        <f>BK159</f>
        <v>0</v>
      </c>
    </row>
    <row r="159" spans="2:65" s="1" customFormat="1" ht="33" customHeight="1">
      <c r="B159" s="126"/>
      <c r="C159" s="127" t="s">
        <v>286</v>
      </c>
      <c r="D159" s="127" t="s">
        <v>114</v>
      </c>
      <c r="E159" s="128" t="s">
        <v>287</v>
      </c>
      <c r="F159" s="129" t="s">
        <v>288</v>
      </c>
      <c r="G159" s="130" t="s">
        <v>154</v>
      </c>
      <c r="H159" s="131">
        <v>646.71100000000001</v>
      </c>
      <c r="I159" s="132"/>
      <c r="J159" s="132">
        <f>ROUND(I159*H159,2)</f>
        <v>0</v>
      </c>
      <c r="K159" s="129" t="s">
        <v>118</v>
      </c>
      <c r="L159" s="27"/>
      <c r="M159" s="164" t="s">
        <v>1</v>
      </c>
      <c r="N159" s="165" t="s">
        <v>35</v>
      </c>
      <c r="O159" s="166">
        <v>6.6000000000000003E-2</v>
      </c>
      <c r="P159" s="166">
        <f>O159*H159</f>
        <v>42.682926000000002</v>
      </c>
      <c r="Q159" s="166">
        <v>0</v>
      </c>
      <c r="R159" s="166">
        <f>Q159*H159</f>
        <v>0</v>
      </c>
      <c r="S159" s="166">
        <v>0</v>
      </c>
      <c r="T159" s="167">
        <f>S159*H159</f>
        <v>0</v>
      </c>
      <c r="AR159" s="137" t="s">
        <v>119</v>
      </c>
      <c r="AT159" s="137" t="s">
        <v>114</v>
      </c>
      <c r="AU159" s="137" t="s">
        <v>79</v>
      </c>
      <c r="AY159" s="15" t="s">
        <v>111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5" t="s">
        <v>77</v>
      </c>
      <c r="BK159" s="138">
        <f>ROUND(I159*H159,2)</f>
        <v>0</v>
      </c>
      <c r="BL159" s="15" t="s">
        <v>119</v>
      </c>
      <c r="BM159" s="137" t="s">
        <v>289</v>
      </c>
    </row>
    <row r="160" spans="2:65" s="1" customFormat="1" ht="6.95" customHeight="1">
      <c r="B160" s="39"/>
      <c r="C160" s="40"/>
      <c r="D160" s="40"/>
      <c r="E160" s="40"/>
      <c r="F160" s="40"/>
      <c r="G160" s="40"/>
      <c r="H160" s="40"/>
      <c r="I160" s="40"/>
      <c r="J160" s="40"/>
      <c r="K160" s="40"/>
      <c r="L160" s="27"/>
    </row>
  </sheetData>
  <autoFilter ref="C121:K159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7"/>
  <sheetViews>
    <sheetView showGridLines="0" topLeftCell="A64" workbookViewId="0">
      <selection activeCell="I124" sqref="I124:I17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2:46" ht="24.95" customHeight="1">
      <c r="B4" s="18"/>
      <c r="D4" s="19" t="s">
        <v>86</v>
      </c>
      <c r="L4" s="18"/>
      <c r="M4" s="83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14</v>
      </c>
      <c r="L6" s="18"/>
    </row>
    <row r="7" spans="2:46" ht="16.5" customHeight="1">
      <c r="B7" s="18"/>
      <c r="E7" s="213" t="str">
        <f>'Rekapitulace stavby'!K6</f>
        <v>Hřbitov kopřivnice</v>
      </c>
      <c r="F7" s="214"/>
      <c r="G7" s="214"/>
      <c r="H7" s="214"/>
      <c r="L7" s="18"/>
    </row>
    <row r="8" spans="2:46" s="1" customFormat="1" ht="12" customHeight="1">
      <c r="B8" s="27"/>
      <c r="D8" s="24" t="s">
        <v>87</v>
      </c>
      <c r="L8" s="27"/>
    </row>
    <row r="9" spans="2:46" s="1" customFormat="1" ht="16.5" customHeight="1">
      <c r="B9" s="27"/>
      <c r="E9" s="183" t="s">
        <v>290</v>
      </c>
      <c r="F9" s="212"/>
      <c r="G9" s="212"/>
      <c r="H9" s="212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16</v>
      </c>
      <c r="F11" s="22" t="s">
        <v>1</v>
      </c>
      <c r="I11" s="24" t="s">
        <v>17</v>
      </c>
      <c r="J11" s="22" t="s">
        <v>1</v>
      </c>
      <c r="L11" s="27"/>
    </row>
    <row r="12" spans="2:46" s="1" customFormat="1" ht="12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stavby'!AN8</f>
        <v>19. 3. 2025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22</v>
      </c>
      <c r="I14" s="24" t="s">
        <v>23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24</v>
      </c>
      <c r="J15" s="22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23</v>
      </c>
      <c r="J17" s="22" t="str">
        <f>'Rekapitulace stavby'!AN13</f>
        <v/>
      </c>
      <c r="L17" s="27"/>
    </row>
    <row r="18" spans="2:12" s="1" customFormat="1" ht="18" customHeight="1">
      <c r="B18" s="27"/>
      <c r="E18" s="206" t="str">
        <f>'Rekapitulace stavby'!E14</f>
        <v xml:space="preserve"> </v>
      </c>
      <c r="F18" s="206"/>
      <c r="G18" s="206"/>
      <c r="H18" s="206"/>
      <c r="I18" s="24" t="s">
        <v>24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23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24</v>
      </c>
      <c r="J21" s="22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27</v>
      </c>
      <c r="I23" s="24" t="s">
        <v>23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24</v>
      </c>
      <c r="J24" s="22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29</v>
      </c>
      <c r="L26" s="27"/>
    </row>
    <row r="27" spans="2:12" s="7" customFormat="1" ht="16.5" customHeight="1">
      <c r="B27" s="84"/>
      <c r="E27" s="208" t="s">
        <v>1</v>
      </c>
      <c r="F27" s="208"/>
      <c r="G27" s="208"/>
      <c r="H27" s="208"/>
      <c r="L27" s="84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5" t="s">
        <v>30</v>
      </c>
      <c r="J30" s="61">
        <f>ROUND(J121,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32</v>
      </c>
      <c r="I32" s="30" t="s">
        <v>31</v>
      </c>
      <c r="J32" s="30" t="s">
        <v>33</v>
      </c>
      <c r="L32" s="27"/>
    </row>
    <row r="33" spans="2:12" s="1" customFormat="1" ht="14.45" customHeight="1">
      <c r="B33" s="27"/>
      <c r="D33" s="50" t="s">
        <v>34</v>
      </c>
      <c r="E33" s="24" t="s">
        <v>35</v>
      </c>
      <c r="F33" s="86">
        <f>ROUND((SUM(BE121:BE176)),  2)</f>
        <v>0</v>
      </c>
      <c r="I33" s="87">
        <v>0.21</v>
      </c>
      <c r="J33" s="86">
        <f>ROUND(((SUM(BE121:BE176))*I33),  2)</f>
        <v>0</v>
      </c>
      <c r="L33" s="27"/>
    </row>
    <row r="34" spans="2:12" s="1" customFormat="1" ht="14.45" customHeight="1">
      <c r="B34" s="27"/>
      <c r="E34" s="24" t="s">
        <v>36</v>
      </c>
      <c r="F34" s="86">
        <f>ROUND((SUM(BF121:BF176)),  2)</f>
        <v>0</v>
      </c>
      <c r="I34" s="87">
        <v>0.12</v>
      </c>
      <c r="J34" s="86">
        <f>ROUND(((SUM(BF121:BF176))*I34),  2)</f>
        <v>0</v>
      </c>
      <c r="L34" s="27"/>
    </row>
    <row r="35" spans="2:12" s="1" customFormat="1" ht="14.45" hidden="1" customHeight="1">
      <c r="B35" s="27"/>
      <c r="E35" s="24" t="s">
        <v>37</v>
      </c>
      <c r="F35" s="86">
        <f>ROUND((SUM(BG121:BG176)),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38</v>
      </c>
      <c r="F36" s="86">
        <f>ROUND((SUM(BH121:BH176)),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39</v>
      </c>
      <c r="F37" s="86">
        <f>ROUND((SUM(BI121:BI176)),  2)</f>
        <v>0</v>
      </c>
      <c r="I37" s="87">
        <v>0</v>
      </c>
      <c r="J37" s="86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8"/>
      <c r="D39" s="89" t="s">
        <v>40</v>
      </c>
      <c r="E39" s="52"/>
      <c r="F39" s="52"/>
      <c r="G39" s="90" t="s">
        <v>41</v>
      </c>
      <c r="H39" s="91" t="s">
        <v>42</v>
      </c>
      <c r="I39" s="52"/>
      <c r="J39" s="92">
        <f>SUM(J30:J37)</f>
        <v>0</v>
      </c>
      <c r="K39" s="93"/>
      <c r="L39" s="27"/>
    </row>
    <row r="40" spans="2:12" s="1" customFormat="1" ht="14.45" customHeight="1">
      <c r="B40" s="27"/>
      <c r="L40" s="27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43</v>
      </c>
      <c r="E50" s="37"/>
      <c r="F50" s="37"/>
      <c r="G50" s="36" t="s">
        <v>44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45</v>
      </c>
      <c r="E61" s="29"/>
      <c r="F61" s="94" t="s">
        <v>46</v>
      </c>
      <c r="G61" s="38" t="s">
        <v>45</v>
      </c>
      <c r="H61" s="29"/>
      <c r="I61" s="29"/>
      <c r="J61" s="95" t="s">
        <v>46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47</v>
      </c>
      <c r="E65" s="37"/>
      <c r="F65" s="37"/>
      <c r="G65" s="36" t="s">
        <v>48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45</v>
      </c>
      <c r="E76" s="29"/>
      <c r="F76" s="94" t="s">
        <v>46</v>
      </c>
      <c r="G76" s="38" t="s">
        <v>45</v>
      </c>
      <c r="H76" s="29"/>
      <c r="I76" s="29"/>
      <c r="J76" s="95" t="s">
        <v>46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hidden="1" customHeight="1">
      <c r="B82" s="27"/>
      <c r="C82" s="19" t="s">
        <v>89</v>
      </c>
      <c r="L82" s="27"/>
    </row>
    <row r="83" spans="2:47" s="1" customFormat="1" ht="6.95" hidden="1" customHeight="1">
      <c r="B83" s="27"/>
      <c r="L83" s="27"/>
    </row>
    <row r="84" spans="2:47" s="1" customFormat="1" ht="12" hidden="1" customHeight="1">
      <c r="B84" s="27"/>
      <c r="C84" s="24" t="s">
        <v>14</v>
      </c>
      <c r="L84" s="27"/>
    </row>
    <row r="85" spans="2:47" s="1" customFormat="1" ht="16.5" hidden="1" customHeight="1">
      <c r="B85" s="27"/>
      <c r="E85" s="213" t="str">
        <f>E7</f>
        <v>Hřbitov kopřivnice</v>
      </c>
      <c r="F85" s="214"/>
      <c r="G85" s="214"/>
      <c r="H85" s="214"/>
      <c r="L85" s="27"/>
    </row>
    <row r="86" spans="2:47" s="1" customFormat="1" ht="12" hidden="1" customHeight="1">
      <c r="B86" s="27"/>
      <c r="C86" s="24" t="s">
        <v>87</v>
      </c>
      <c r="L86" s="27"/>
    </row>
    <row r="87" spans="2:47" s="1" customFormat="1" ht="16.5" hidden="1" customHeight="1">
      <c r="B87" s="27"/>
      <c r="E87" s="183" t="str">
        <f>E9</f>
        <v>C - Veřejné osvětlení</v>
      </c>
      <c r="F87" s="212"/>
      <c r="G87" s="212"/>
      <c r="H87" s="212"/>
      <c r="L87" s="27"/>
    </row>
    <row r="88" spans="2:47" s="1" customFormat="1" ht="6.95" hidden="1" customHeight="1">
      <c r="B88" s="27"/>
      <c r="L88" s="27"/>
    </row>
    <row r="89" spans="2:47" s="1" customFormat="1" ht="12" hidden="1" customHeight="1">
      <c r="B89" s="27"/>
      <c r="C89" s="24" t="s">
        <v>18</v>
      </c>
      <c r="F89" s="22" t="str">
        <f>F12</f>
        <v xml:space="preserve"> </v>
      </c>
      <c r="I89" s="24" t="s">
        <v>20</v>
      </c>
      <c r="J89" s="47" t="str">
        <f>IF(J12="","",J12)</f>
        <v>19. 3. 2025</v>
      </c>
      <c r="L89" s="27"/>
    </row>
    <row r="90" spans="2:47" s="1" customFormat="1" ht="6.95" hidden="1" customHeight="1">
      <c r="B90" s="27"/>
      <c r="L90" s="27"/>
    </row>
    <row r="91" spans="2:47" s="1" customFormat="1" ht="15.2" hidden="1" customHeight="1">
      <c r="B91" s="27"/>
      <c r="C91" s="24" t="s">
        <v>22</v>
      </c>
      <c r="F91" s="22" t="str">
        <f>E15</f>
        <v xml:space="preserve"> </v>
      </c>
      <c r="I91" s="24" t="s">
        <v>26</v>
      </c>
      <c r="J91" s="25" t="str">
        <f>E21</f>
        <v xml:space="preserve"> </v>
      </c>
      <c r="L91" s="27"/>
    </row>
    <row r="92" spans="2:47" s="1" customFormat="1" ht="15.2" hidden="1" customHeight="1">
      <c r="B92" s="27"/>
      <c r="C92" s="24" t="s">
        <v>25</v>
      </c>
      <c r="F92" s="22" t="str">
        <f>IF(E18="","",E18)</f>
        <v xml:space="preserve"> </v>
      </c>
      <c r="I92" s="24" t="s">
        <v>27</v>
      </c>
      <c r="J92" s="25" t="str">
        <f>E24</f>
        <v xml:space="preserve"> </v>
      </c>
      <c r="L92" s="27"/>
    </row>
    <row r="93" spans="2:47" s="1" customFormat="1" ht="10.35" hidden="1" customHeight="1">
      <c r="B93" s="27"/>
      <c r="L93" s="27"/>
    </row>
    <row r="94" spans="2:47" s="1" customFormat="1" ht="29.25" hidden="1" customHeight="1">
      <c r="B94" s="27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27"/>
    </row>
    <row r="95" spans="2:47" s="1" customFormat="1" ht="10.35" hidden="1" customHeight="1">
      <c r="B95" s="27"/>
      <c r="L95" s="27"/>
    </row>
    <row r="96" spans="2:47" s="1" customFormat="1" ht="22.9" hidden="1" customHeight="1">
      <c r="B96" s="27"/>
      <c r="C96" s="98" t="s">
        <v>92</v>
      </c>
      <c r="J96" s="61">
        <f>J121</f>
        <v>0</v>
      </c>
      <c r="L96" s="27"/>
      <c r="AU96" s="15" t="s">
        <v>93</v>
      </c>
    </row>
    <row r="97" spans="2:12" s="8" customFormat="1" ht="24.95" hidden="1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J122</f>
        <v>0</v>
      </c>
      <c r="L97" s="99"/>
    </row>
    <row r="98" spans="2:12" s="9" customFormat="1" ht="19.899999999999999" hidden="1" customHeight="1">
      <c r="B98" s="103"/>
      <c r="D98" s="104" t="s">
        <v>196</v>
      </c>
      <c r="E98" s="105"/>
      <c r="F98" s="105"/>
      <c r="G98" s="105"/>
      <c r="H98" s="105"/>
      <c r="I98" s="105"/>
      <c r="J98" s="106">
        <f>J123</f>
        <v>0</v>
      </c>
      <c r="L98" s="103"/>
    </row>
    <row r="99" spans="2:12" s="8" customFormat="1" ht="24.95" hidden="1" customHeight="1">
      <c r="B99" s="99"/>
      <c r="D99" s="100" t="s">
        <v>291</v>
      </c>
      <c r="E99" s="101"/>
      <c r="F99" s="101"/>
      <c r="G99" s="101"/>
      <c r="H99" s="101"/>
      <c r="I99" s="101"/>
      <c r="J99" s="102">
        <f>J126</f>
        <v>0</v>
      </c>
      <c r="L99" s="99"/>
    </row>
    <row r="100" spans="2:12" s="9" customFormat="1" ht="19.899999999999999" hidden="1" customHeight="1">
      <c r="B100" s="103"/>
      <c r="D100" s="104" t="s">
        <v>292</v>
      </c>
      <c r="E100" s="105"/>
      <c r="F100" s="105"/>
      <c r="G100" s="105"/>
      <c r="H100" s="105"/>
      <c r="I100" s="105"/>
      <c r="J100" s="106">
        <f>J127</f>
        <v>0</v>
      </c>
      <c r="L100" s="103"/>
    </row>
    <row r="101" spans="2:12" s="9" customFormat="1" ht="19.899999999999999" hidden="1" customHeight="1">
      <c r="B101" s="103"/>
      <c r="D101" s="104" t="s">
        <v>293</v>
      </c>
      <c r="E101" s="105"/>
      <c r="F101" s="105"/>
      <c r="G101" s="105"/>
      <c r="H101" s="105"/>
      <c r="I101" s="105"/>
      <c r="J101" s="106">
        <f>J147</f>
        <v>0</v>
      </c>
      <c r="L101" s="103"/>
    </row>
    <row r="102" spans="2:12" s="1" customFormat="1" ht="21.75" hidden="1" customHeight="1">
      <c r="B102" s="27"/>
      <c r="L102" s="27"/>
    </row>
    <row r="103" spans="2:12" s="1" customFormat="1" ht="6.95" hidden="1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4" spans="2:12" hidden="1"/>
    <row r="105" spans="2:12" hidden="1"/>
    <row r="106" spans="2:12" hidden="1"/>
    <row r="107" spans="2:12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12" s="1" customFormat="1" ht="24.95" customHeight="1">
      <c r="B108" s="27"/>
      <c r="C108" s="19" t="s">
        <v>96</v>
      </c>
      <c r="L108" s="27"/>
    </row>
    <row r="109" spans="2:12" s="1" customFormat="1" ht="6.95" customHeight="1">
      <c r="B109" s="27"/>
      <c r="L109" s="27"/>
    </row>
    <row r="110" spans="2:12" s="1" customFormat="1" ht="12" customHeight="1">
      <c r="B110" s="27"/>
      <c r="C110" s="24" t="s">
        <v>14</v>
      </c>
      <c r="L110" s="27"/>
    </row>
    <row r="111" spans="2:12" s="1" customFormat="1" ht="16.5" customHeight="1">
      <c r="B111" s="27"/>
      <c r="E111" s="213" t="str">
        <f>E7</f>
        <v>Hřbitov kopřivnice</v>
      </c>
      <c r="F111" s="214"/>
      <c r="G111" s="214"/>
      <c r="H111" s="214"/>
      <c r="L111" s="27"/>
    </row>
    <row r="112" spans="2:12" s="1" customFormat="1" ht="12" customHeight="1">
      <c r="B112" s="27"/>
      <c r="C112" s="24" t="s">
        <v>87</v>
      </c>
      <c r="L112" s="27"/>
    </row>
    <row r="113" spans="2:65" s="1" customFormat="1" ht="16.5" customHeight="1">
      <c r="B113" s="27"/>
      <c r="E113" s="183" t="str">
        <f>E9</f>
        <v>C - Veřejné osvětlení</v>
      </c>
      <c r="F113" s="212"/>
      <c r="G113" s="212"/>
      <c r="H113" s="212"/>
      <c r="L113" s="27"/>
    </row>
    <row r="114" spans="2:65" s="1" customFormat="1" ht="6.95" customHeight="1">
      <c r="B114" s="27"/>
      <c r="L114" s="27"/>
    </row>
    <row r="115" spans="2:65" s="1" customFormat="1" ht="12" customHeight="1">
      <c r="B115" s="27"/>
      <c r="C115" s="24" t="s">
        <v>18</v>
      </c>
      <c r="F115" s="22" t="str">
        <f>F12</f>
        <v xml:space="preserve"> </v>
      </c>
      <c r="I115" s="24" t="s">
        <v>20</v>
      </c>
      <c r="J115" s="47" t="str">
        <f>IF(J12="","",J12)</f>
        <v>19. 3. 2025</v>
      </c>
      <c r="L115" s="27"/>
    </row>
    <row r="116" spans="2:65" s="1" customFormat="1" ht="6.95" customHeight="1">
      <c r="B116" s="27"/>
      <c r="L116" s="27"/>
    </row>
    <row r="117" spans="2:65" s="1" customFormat="1" ht="15.2" customHeight="1">
      <c r="B117" s="27"/>
      <c r="C117" s="24" t="s">
        <v>22</v>
      </c>
      <c r="F117" s="22" t="str">
        <f>E15</f>
        <v xml:space="preserve"> </v>
      </c>
      <c r="I117" s="24" t="s">
        <v>26</v>
      </c>
      <c r="J117" s="25" t="str">
        <f>E21</f>
        <v xml:space="preserve"> </v>
      </c>
      <c r="L117" s="27"/>
    </row>
    <row r="118" spans="2:65" s="1" customFormat="1" ht="15.2" customHeight="1">
      <c r="B118" s="27"/>
      <c r="C118" s="24" t="s">
        <v>25</v>
      </c>
      <c r="F118" s="22" t="str">
        <f>IF(E18="","",E18)</f>
        <v xml:space="preserve"> </v>
      </c>
      <c r="I118" s="24" t="s">
        <v>27</v>
      </c>
      <c r="J118" s="25" t="str">
        <f>E24</f>
        <v xml:space="preserve"> </v>
      </c>
      <c r="L118" s="27"/>
    </row>
    <row r="119" spans="2:65" s="1" customFormat="1" ht="10.35" customHeight="1">
      <c r="B119" s="27"/>
      <c r="L119" s="27"/>
    </row>
    <row r="120" spans="2:65" s="10" customFormat="1" ht="29.25" customHeight="1">
      <c r="B120" s="107"/>
      <c r="C120" s="108" t="s">
        <v>97</v>
      </c>
      <c r="D120" s="109" t="s">
        <v>55</v>
      </c>
      <c r="E120" s="109" t="s">
        <v>51</v>
      </c>
      <c r="F120" s="109" t="s">
        <v>52</v>
      </c>
      <c r="G120" s="109" t="s">
        <v>98</v>
      </c>
      <c r="H120" s="109" t="s">
        <v>99</v>
      </c>
      <c r="I120" s="109" t="s">
        <v>100</v>
      </c>
      <c r="J120" s="109" t="s">
        <v>91</v>
      </c>
      <c r="K120" s="110" t="s">
        <v>101</v>
      </c>
      <c r="L120" s="107"/>
      <c r="M120" s="54" t="s">
        <v>1</v>
      </c>
      <c r="N120" s="55" t="s">
        <v>34</v>
      </c>
      <c r="O120" s="55" t="s">
        <v>102</v>
      </c>
      <c r="P120" s="55" t="s">
        <v>103</v>
      </c>
      <c r="Q120" s="55" t="s">
        <v>104</v>
      </c>
      <c r="R120" s="55" t="s">
        <v>105</v>
      </c>
      <c r="S120" s="55" t="s">
        <v>106</v>
      </c>
      <c r="T120" s="56" t="s">
        <v>107</v>
      </c>
    </row>
    <row r="121" spans="2:65" s="1" customFormat="1" ht="22.9" customHeight="1">
      <c r="B121" s="27"/>
      <c r="C121" s="59" t="s">
        <v>108</v>
      </c>
      <c r="J121" s="111">
        <f>J122</f>
        <v>0</v>
      </c>
      <c r="L121" s="27"/>
      <c r="M121" s="57"/>
      <c r="N121" s="48"/>
      <c r="O121" s="48"/>
      <c r="P121" s="112">
        <f>P122+P126</f>
        <v>172.47468800000001</v>
      </c>
      <c r="Q121" s="48"/>
      <c r="R121" s="112">
        <f>R122+R126</f>
        <v>57.301402240000009</v>
      </c>
      <c r="S121" s="48"/>
      <c r="T121" s="113">
        <f>T122+T126</f>
        <v>0</v>
      </c>
      <c r="AT121" s="15" t="s">
        <v>69</v>
      </c>
      <c r="AU121" s="15" t="s">
        <v>93</v>
      </c>
      <c r="BK121" s="114">
        <f>BK122+BK126</f>
        <v>0</v>
      </c>
    </row>
    <row r="122" spans="2:65" s="11" customFormat="1" ht="25.9" customHeight="1">
      <c r="B122" s="115"/>
      <c r="D122" s="116" t="s">
        <v>69</v>
      </c>
      <c r="E122" s="117" t="s">
        <v>109</v>
      </c>
      <c r="F122" s="117" t="s">
        <v>110</v>
      </c>
      <c r="J122" s="118">
        <f>J126+J123</f>
        <v>0</v>
      </c>
      <c r="L122" s="115"/>
      <c r="M122" s="119"/>
      <c r="P122" s="120">
        <f>P123</f>
        <v>36.799999999999997</v>
      </c>
      <c r="R122" s="120">
        <f>R123</f>
        <v>0</v>
      </c>
      <c r="T122" s="121">
        <f>T123</f>
        <v>0</v>
      </c>
      <c r="AR122" s="116" t="s">
        <v>77</v>
      </c>
      <c r="AT122" s="122" t="s">
        <v>69</v>
      </c>
      <c r="AU122" s="122" t="s">
        <v>70</v>
      </c>
      <c r="AY122" s="116" t="s">
        <v>111</v>
      </c>
      <c r="BK122" s="123">
        <f>BK123</f>
        <v>0</v>
      </c>
    </row>
    <row r="123" spans="2:65" s="11" customFormat="1" ht="22.9" customHeight="1">
      <c r="B123" s="115"/>
      <c r="D123" s="116" t="s">
        <v>69</v>
      </c>
      <c r="E123" s="124" t="s">
        <v>157</v>
      </c>
      <c r="F123" s="124" t="s">
        <v>262</v>
      </c>
      <c r="J123" s="125">
        <f>J124</f>
        <v>0</v>
      </c>
      <c r="L123" s="115"/>
      <c r="M123" s="119"/>
      <c r="P123" s="120">
        <f>SUM(P124:P125)</f>
        <v>36.799999999999997</v>
      </c>
      <c r="R123" s="120">
        <f>SUM(R124:R125)</f>
        <v>0</v>
      </c>
      <c r="T123" s="121">
        <f>SUM(T124:T125)</f>
        <v>0</v>
      </c>
      <c r="AR123" s="116" t="s">
        <v>77</v>
      </c>
      <c r="AT123" s="122" t="s">
        <v>69</v>
      </c>
      <c r="AU123" s="122" t="s">
        <v>77</v>
      </c>
      <c r="AY123" s="116" t="s">
        <v>111</v>
      </c>
      <c r="BK123" s="123">
        <f>SUM(BK124:BK125)</f>
        <v>0</v>
      </c>
    </row>
    <row r="124" spans="2:65" s="1" customFormat="1" ht="24.2" customHeight="1">
      <c r="B124" s="126"/>
      <c r="C124" s="127" t="s">
        <v>294</v>
      </c>
      <c r="D124" s="127" t="s">
        <v>114</v>
      </c>
      <c r="E124" s="128" t="s">
        <v>295</v>
      </c>
      <c r="F124" s="129" t="s">
        <v>296</v>
      </c>
      <c r="G124" s="130" t="s">
        <v>297</v>
      </c>
      <c r="H124" s="131">
        <v>32</v>
      </c>
      <c r="I124" s="132"/>
      <c r="J124" s="132">
        <f>ROUND(I124*H124,2)</f>
        <v>0</v>
      </c>
      <c r="K124" s="129" t="s">
        <v>118</v>
      </c>
      <c r="L124" s="27"/>
      <c r="M124" s="133" t="s">
        <v>1</v>
      </c>
      <c r="N124" s="134" t="s">
        <v>35</v>
      </c>
      <c r="O124" s="135">
        <v>1.1499999999999999</v>
      </c>
      <c r="P124" s="135">
        <f>O124*H124</f>
        <v>36.799999999999997</v>
      </c>
      <c r="Q124" s="135">
        <v>0</v>
      </c>
      <c r="R124" s="135">
        <f>Q124*H124</f>
        <v>0</v>
      </c>
      <c r="S124" s="135">
        <v>0</v>
      </c>
      <c r="T124" s="136">
        <f>S124*H124</f>
        <v>0</v>
      </c>
      <c r="AR124" s="137" t="s">
        <v>119</v>
      </c>
      <c r="AT124" s="137" t="s">
        <v>114</v>
      </c>
      <c r="AU124" s="137" t="s">
        <v>79</v>
      </c>
      <c r="AY124" s="15" t="s">
        <v>111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5" t="s">
        <v>77</v>
      </c>
      <c r="BK124" s="138">
        <f>ROUND(I124*H124,2)</f>
        <v>0</v>
      </c>
      <c r="BL124" s="15" t="s">
        <v>119</v>
      </c>
      <c r="BM124" s="137" t="s">
        <v>298</v>
      </c>
    </row>
    <row r="125" spans="2:65" s="12" customFormat="1">
      <c r="B125" s="139"/>
      <c r="D125" s="140" t="s">
        <v>125</v>
      </c>
      <c r="E125" s="141" t="s">
        <v>1</v>
      </c>
      <c r="F125" s="142" t="s">
        <v>299</v>
      </c>
      <c r="H125" s="143">
        <v>32</v>
      </c>
      <c r="L125" s="139"/>
      <c r="M125" s="144"/>
      <c r="T125" s="145"/>
      <c r="AT125" s="141" t="s">
        <v>125</v>
      </c>
      <c r="AU125" s="141" t="s">
        <v>79</v>
      </c>
      <c r="AV125" s="12" t="s">
        <v>79</v>
      </c>
      <c r="AW125" s="12" t="s">
        <v>28</v>
      </c>
      <c r="AX125" s="12" t="s">
        <v>77</v>
      </c>
      <c r="AY125" s="141" t="s">
        <v>111</v>
      </c>
    </row>
    <row r="126" spans="2:65" s="11" customFormat="1" ht="25.9" customHeight="1">
      <c r="B126" s="115"/>
      <c r="D126" s="116" t="s">
        <v>69</v>
      </c>
      <c r="E126" s="117" t="s">
        <v>209</v>
      </c>
      <c r="F126" s="117" t="s">
        <v>300</v>
      </c>
      <c r="J126" s="118">
        <f>J127+J147</f>
        <v>0</v>
      </c>
      <c r="L126" s="115"/>
      <c r="M126" s="119"/>
      <c r="P126" s="120">
        <f>P127+P147</f>
        <v>135.674688</v>
      </c>
      <c r="R126" s="120">
        <f>R127+R147</f>
        <v>57.301402240000009</v>
      </c>
      <c r="T126" s="121">
        <f>T127+T147</f>
        <v>0</v>
      </c>
      <c r="AR126" s="116" t="s">
        <v>121</v>
      </c>
      <c r="AT126" s="122" t="s">
        <v>69</v>
      </c>
      <c r="AU126" s="122" t="s">
        <v>70</v>
      </c>
      <c r="AY126" s="116" t="s">
        <v>111</v>
      </c>
      <c r="BK126" s="123">
        <f>BK127+BK147</f>
        <v>0</v>
      </c>
    </row>
    <row r="127" spans="2:65" s="11" customFormat="1" ht="22.9" customHeight="1">
      <c r="B127" s="115"/>
      <c r="D127" s="116" t="s">
        <v>69</v>
      </c>
      <c r="E127" s="124" t="s">
        <v>301</v>
      </c>
      <c r="F127" s="124" t="s">
        <v>302</v>
      </c>
      <c r="J127" s="125">
        <f>J128+J129+J130+J131+J132+J133+J134+J135+J136+J137+J138+J139+J140+J141+J142+J143+J144+J146</f>
        <v>0</v>
      </c>
      <c r="L127" s="115"/>
      <c r="M127" s="119"/>
      <c r="P127" s="120">
        <f>SUM(P128:P146)</f>
        <v>57.288000000000004</v>
      </c>
      <c r="R127" s="120">
        <f>SUM(R128:R146)</f>
        <v>0.46633999999999998</v>
      </c>
      <c r="T127" s="121">
        <f>SUM(T128:T146)</f>
        <v>0</v>
      </c>
      <c r="AR127" s="116" t="s">
        <v>121</v>
      </c>
      <c r="AT127" s="122" t="s">
        <v>69</v>
      </c>
      <c r="AU127" s="122" t="s">
        <v>77</v>
      </c>
      <c r="AY127" s="116" t="s">
        <v>111</v>
      </c>
      <c r="BK127" s="123">
        <f>SUM(BK128:BK146)</f>
        <v>0</v>
      </c>
    </row>
    <row r="128" spans="2:65" s="1" customFormat="1" ht="24.2" customHeight="1">
      <c r="B128" s="126"/>
      <c r="C128" s="127" t="s">
        <v>303</v>
      </c>
      <c r="D128" s="127" t="s">
        <v>114</v>
      </c>
      <c r="E128" s="128" t="s">
        <v>304</v>
      </c>
      <c r="F128" s="129" t="s">
        <v>305</v>
      </c>
      <c r="G128" s="130" t="s">
        <v>260</v>
      </c>
      <c r="H128" s="131">
        <v>4</v>
      </c>
      <c r="I128" s="132"/>
      <c r="J128" s="132">
        <f t="shared" ref="J128:J144" si="0">ROUND(I128*H128,2)</f>
        <v>0</v>
      </c>
      <c r="K128" s="129" t="s">
        <v>118</v>
      </c>
      <c r="L128" s="27"/>
      <c r="M128" s="133" t="s">
        <v>1</v>
      </c>
      <c r="N128" s="134" t="s">
        <v>35</v>
      </c>
      <c r="O128" s="135">
        <v>0.24199999999999999</v>
      </c>
      <c r="P128" s="135">
        <f t="shared" ref="P128:P144" si="1">O128*H128</f>
        <v>0.96799999999999997</v>
      </c>
      <c r="Q128" s="135">
        <v>0</v>
      </c>
      <c r="R128" s="135">
        <f t="shared" ref="R128:R144" si="2">Q128*H128</f>
        <v>0</v>
      </c>
      <c r="S128" s="135">
        <v>0</v>
      </c>
      <c r="T128" s="136">
        <f t="shared" ref="T128:T144" si="3">S128*H128</f>
        <v>0</v>
      </c>
      <c r="AR128" s="137" t="s">
        <v>306</v>
      </c>
      <c r="AT128" s="137" t="s">
        <v>114</v>
      </c>
      <c r="AU128" s="137" t="s">
        <v>79</v>
      </c>
      <c r="AY128" s="15" t="s">
        <v>111</v>
      </c>
      <c r="BE128" s="138">
        <f t="shared" ref="BE128:BE144" si="4">IF(N128="základní",J128,0)</f>
        <v>0</v>
      </c>
      <c r="BF128" s="138">
        <f t="shared" ref="BF128:BF144" si="5">IF(N128="snížená",J128,0)</f>
        <v>0</v>
      </c>
      <c r="BG128" s="138">
        <f t="shared" ref="BG128:BG144" si="6">IF(N128="zákl. přenesená",J128,0)</f>
        <v>0</v>
      </c>
      <c r="BH128" s="138">
        <f t="shared" ref="BH128:BH144" si="7">IF(N128="sníž. přenesená",J128,0)</f>
        <v>0</v>
      </c>
      <c r="BI128" s="138">
        <f t="shared" ref="BI128:BI144" si="8">IF(N128="nulová",J128,0)</f>
        <v>0</v>
      </c>
      <c r="BJ128" s="15" t="s">
        <v>77</v>
      </c>
      <c r="BK128" s="138">
        <f t="shared" ref="BK128:BK144" si="9">ROUND(I128*H128,2)</f>
        <v>0</v>
      </c>
      <c r="BL128" s="15" t="s">
        <v>306</v>
      </c>
      <c r="BM128" s="137" t="s">
        <v>307</v>
      </c>
    </row>
    <row r="129" spans="2:65" s="1" customFormat="1" ht="16.5" customHeight="1">
      <c r="B129" s="126"/>
      <c r="C129" s="149" t="s">
        <v>308</v>
      </c>
      <c r="D129" s="149" t="s">
        <v>209</v>
      </c>
      <c r="E129" s="150" t="s">
        <v>309</v>
      </c>
      <c r="F129" s="151" t="s">
        <v>310</v>
      </c>
      <c r="G129" s="152" t="s">
        <v>260</v>
      </c>
      <c r="H129" s="153">
        <v>4</v>
      </c>
      <c r="I129" s="154"/>
      <c r="J129" s="154">
        <f t="shared" si="0"/>
        <v>0</v>
      </c>
      <c r="K129" s="151" t="s">
        <v>118</v>
      </c>
      <c r="L129" s="155"/>
      <c r="M129" s="156" t="s">
        <v>1</v>
      </c>
      <c r="N129" s="157" t="s">
        <v>35</v>
      </c>
      <c r="O129" s="135">
        <v>0</v>
      </c>
      <c r="P129" s="135">
        <f t="shared" si="1"/>
        <v>0</v>
      </c>
      <c r="Q129" s="135">
        <v>3.0000000000000001E-5</v>
      </c>
      <c r="R129" s="135">
        <f t="shared" si="2"/>
        <v>1.2E-4</v>
      </c>
      <c r="S129" s="135">
        <v>0</v>
      </c>
      <c r="T129" s="136">
        <f t="shared" si="3"/>
        <v>0</v>
      </c>
      <c r="AR129" s="137" t="s">
        <v>311</v>
      </c>
      <c r="AT129" s="137" t="s">
        <v>209</v>
      </c>
      <c r="AU129" s="137" t="s">
        <v>79</v>
      </c>
      <c r="AY129" s="15" t="s">
        <v>111</v>
      </c>
      <c r="BE129" s="138">
        <f t="shared" si="4"/>
        <v>0</v>
      </c>
      <c r="BF129" s="138">
        <f t="shared" si="5"/>
        <v>0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5" t="s">
        <v>77</v>
      </c>
      <c r="BK129" s="138">
        <f t="shared" si="9"/>
        <v>0</v>
      </c>
      <c r="BL129" s="15" t="s">
        <v>306</v>
      </c>
      <c r="BM129" s="137" t="s">
        <v>312</v>
      </c>
    </row>
    <row r="130" spans="2:65" s="1" customFormat="1" ht="33" customHeight="1">
      <c r="B130" s="126"/>
      <c r="C130" s="127" t="s">
        <v>286</v>
      </c>
      <c r="D130" s="127" t="s">
        <v>114</v>
      </c>
      <c r="E130" s="128" t="s">
        <v>313</v>
      </c>
      <c r="F130" s="129" t="s">
        <v>314</v>
      </c>
      <c r="G130" s="130" t="s">
        <v>260</v>
      </c>
      <c r="H130" s="131">
        <v>4</v>
      </c>
      <c r="I130" s="132"/>
      <c r="J130" s="132">
        <f t="shared" si="0"/>
        <v>0</v>
      </c>
      <c r="K130" s="129" t="s">
        <v>118</v>
      </c>
      <c r="L130" s="27"/>
      <c r="M130" s="133" t="s">
        <v>1</v>
      </c>
      <c r="N130" s="134" t="s">
        <v>35</v>
      </c>
      <c r="O130" s="135">
        <v>0.85399999999999998</v>
      </c>
      <c r="P130" s="135">
        <f t="shared" si="1"/>
        <v>3.4159999999999999</v>
      </c>
      <c r="Q130" s="135">
        <v>0</v>
      </c>
      <c r="R130" s="135">
        <f t="shared" si="2"/>
        <v>0</v>
      </c>
      <c r="S130" s="135">
        <v>0</v>
      </c>
      <c r="T130" s="136">
        <f t="shared" si="3"/>
        <v>0</v>
      </c>
      <c r="AR130" s="137" t="s">
        <v>306</v>
      </c>
      <c r="AT130" s="137" t="s">
        <v>114</v>
      </c>
      <c r="AU130" s="137" t="s">
        <v>79</v>
      </c>
      <c r="AY130" s="15" t="s">
        <v>111</v>
      </c>
      <c r="BE130" s="138">
        <f t="shared" si="4"/>
        <v>0</v>
      </c>
      <c r="BF130" s="138">
        <f t="shared" si="5"/>
        <v>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5" t="s">
        <v>77</v>
      </c>
      <c r="BK130" s="138">
        <f t="shared" si="9"/>
        <v>0</v>
      </c>
      <c r="BL130" s="15" t="s">
        <v>306</v>
      </c>
      <c r="BM130" s="137" t="s">
        <v>315</v>
      </c>
    </row>
    <row r="131" spans="2:65" s="1" customFormat="1" ht="24.2" customHeight="1">
      <c r="B131" s="126"/>
      <c r="C131" s="149" t="s">
        <v>316</v>
      </c>
      <c r="D131" s="149" t="s">
        <v>209</v>
      </c>
      <c r="E131" s="150" t="s">
        <v>317</v>
      </c>
      <c r="F131" s="151" t="s">
        <v>458</v>
      </c>
      <c r="G131" s="152" t="s">
        <v>260</v>
      </c>
      <c r="H131" s="153">
        <v>4</v>
      </c>
      <c r="I131" s="154"/>
      <c r="J131" s="154">
        <f t="shared" si="0"/>
        <v>0</v>
      </c>
      <c r="K131" s="151" t="s">
        <v>118</v>
      </c>
      <c r="L131" s="155"/>
      <c r="M131" s="156" t="s">
        <v>1</v>
      </c>
      <c r="N131" s="157" t="s">
        <v>35</v>
      </c>
      <c r="O131" s="135">
        <v>0</v>
      </c>
      <c r="P131" s="135">
        <f t="shared" si="1"/>
        <v>0</v>
      </c>
      <c r="Q131" s="135">
        <v>6.3099999999999996E-3</v>
      </c>
      <c r="R131" s="135">
        <f t="shared" si="2"/>
        <v>2.5239999999999999E-2</v>
      </c>
      <c r="S131" s="135">
        <v>0</v>
      </c>
      <c r="T131" s="136">
        <f t="shared" si="3"/>
        <v>0</v>
      </c>
      <c r="AR131" s="137" t="s">
        <v>311</v>
      </c>
      <c r="AT131" s="137" t="s">
        <v>209</v>
      </c>
      <c r="AU131" s="137" t="s">
        <v>79</v>
      </c>
      <c r="AY131" s="15" t="s">
        <v>111</v>
      </c>
      <c r="BE131" s="138">
        <f t="shared" si="4"/>
        <v>0</v>
      </c>
      <c r="BF131" s="138">
        <f t="shared" si="5"/>
        <v>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5" t="s">
        <v>77</v>
      </c>
      <c r="BK131" s="138">
        <f t="shared" si="9"/>
        <v>0</v>
      </c>
      <c r="BL131" s="15" t="s">
        <v>306</v>
      </c>
      <c r="BM131" s="137" t="s">
        <v>318</v>
      </c>
    </row>
    <row r="132" spans="2:65" s="1" customFormat="1" ht="16.5" customHeight="1">
      <c r="B132" s="126"/>
      <c r="C132" s="127" t="s">
        <v>273</v>
      </c>
      <c r="D132" s="127" t="s">
        <v>114</v>
      </c>
      <c r="E132" s="128" t="s">
        <v>319</v>
      </c>
      <c r="F132" s="129" t="s">
        <v>320</v>
      </c>
      <c r="G132" s="130" t="s">
        <v>260</v>
      </c>
      <c r="H132" s="131">
        <v>4</v>
      </c>
      <c r="I132" s="132"/>
      <c r="J132" s="132">
        <f t="shared" si="0"/>
        <v>0</v>
      </c>
      <c r="K132" s="129" t="s">
        <v>118</v>
      </c>
      <c r="L132" s="27"/>
      <c r="M132" s="133" t="s">
        <v>1</v>
      </c>
      <c r="N132" s="134" t="s">
        <v>35</v>
      </c>
      <c r="O132" s="135">
        <v>1.6830000000000001</v>
      </c>
      <c r="P132" s="135">
        <f t="shared" si="1"/>
        <v>6.7320000000000002</v>
      </c>
      <c r="Q132" s="135">
        <v>0</v>
      </c>
      <c r="R132" s="135">
        <f t="shared" si="2"/>
        <v>0</v>
      </c>
      <c r="S132" s="135">
        <v>0</v>
      </c>
      <c r="T132" s="136">
        <f t="shared" si="3"/>
        <v>0</v>
      </c>
      <c r="AR132" s="137" t="s">
        <v>306</v>
      </c>
      <c r="AT132" s="137" t="s">
        <v>114</v>
      </c>
      <c r="AU132" s="137" t="s">
        <v>79</v>
      </c>
      <c r="AY132" s="15" t="s">
        <v>111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5" t="s">
        <v>77</v>
      </c>
      <c r="BK132" s="138">
        <f t="shared" si="9"/>
        <v>0</v>
      </c>
      <c r="BL132" s="15" t="s">
        <v>306</v>
      </c>
      <c r="BM132" s="137" t="s">
        <v>321</v>
      </c>
    </row>
    <row r="133" spans="2:65" s="1" customFormat="1" ht="16.5" customHeight="1">
      <c r="B133" s="126"/>
      <c r="C133" s="149" t="s">
        <v>322</v>
      </c>
      <c r="D133" s="149" t="s">
        <v>209</v>
      </c>
      <c r="E133" s="150" t="s">
        <v>323</v>
      </c>
      <c r="F133" s="151" t="s">
        <v>459</v>
      </c>
      <c r="G133" s="152" t="s">
        <v>260</v>
      </c>
      <c r="H133" s="153">
        <v>4</v>
      </c>
      <c r="I133" s="154"/>
      <c r="J133" s="154">
        <f t="shared" si="0"/>
        <v>0</v>
      </c>
      <c r="K133" s="151" t="s">
        <v>118</v>
      </c>
      <c r="L133" s="155"/>
      <c r="M133" s="156" t="s">
        <v>1</v>
      </c>
      <c r="N133" s="157" t="s">
        <v>35</v>
      </c>
      <c r="O133" s="135">
        <v>0</v>
      </c>
      <c r="P133" s="135">
        <f t="shared" si="1"/>
        <v>0</v>
      </c>
      <c r="Q133" s="135">
        <v>6.2E-2</v>
      </c>
      <c r="R133" s="135">
        <f t="shared" si="2"/>
        <v>0.248</v>
      </c>
      <c r="S133" s="135">
        <v>0</v>
      </c>
      <c r="T133" s="136">
        <f t="shared" si="3"/>
        <v>0</v>
      </c>
      <c r="AR133" s="137" t="s">
        <v>311</v>
      </c>
      <c r="AT133" s="137" t="s">
        <v>209</v>
      </c>
      <c r="AU133" s="137" t="s">
        <v>79</v>
      </c>
      <c r="AY133" s="15" t="s">
        <v>111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5" t="s">
        <v>77</v>
      </c>
      <c r="BK133" s="138">
        <f t="shared" si="9"/>
        <v>0</v>
      </c>
      <c r="BL133" s="15" t="s">
        <v>306</v>
      </c>
      <c r="BM133" s="137" t="s">
        <v>324</v>
      </c>
    </row>
    <row r="134" spans="2:65" s="1" customFormat="1" ht="16.5" customHeight="1">
      <c r="B134" s="126"/>
      <c r="C134" s="127" t="s">
        <v>325</v>
      </c>
      <c r="D134" s="127" t="s">
        <v>114</v>
      </c>
      <c r="E134" s="128" t="s">
        <v>326</v>
      </c>
      <c r="F134" s="129" t="s">
        <v>327</v>
      </c>
      <c r="G134" s="130" t="s">
        <v>260</v>
      </c>
      <c r="H134" s="131">
        <v>6</v>
      </c>
      <c r="I134" s="132"/>
      <c r="J134" s="132">
        <f t="shared" si="0"/>
        <v>0</v>
      </c>
      <c r="K134" s="129" t="s">
        <v>118</v>
      </c>
      <c r="L134" s="27"/>
      <c r="M134" s="133" t="s">
        <v>1</v>
      </c>
      <c r="N134" s="134" t="s">
        <v>35</v>
      </c>
      <c r="O134" s="135">
        <v>0.24</v>
      </c>
      <c r="P134" s="135">
        <f t="shared" si="1"/>
        <v>1.44</v>
      </c>
      <c r="Q134" s="135">
        <v>0</v>
      </c>
      <c r="R134" s="135">
        <f t="shared" si="2"/>
        <v>0</v>
      </c>
      <c r="S134" s="135">
        <v>0</v>
      </c>
      <c r="T134" s="136">
        <f t="shared" si="3"/>
        <v>0</v>
      </c>
      <c r="AR134" s="137" t="s">
        <v>306</v>
      </c>
      <c r="AT134" s="137" t="s">
        <v>114</v>
      </c>
      <c r="AU134" s="137" t="s">
        <v>79</v>
      </c>
      <c r="AY134" s="15" t="s">
        <v>111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5" t="s">
        <v>77</v>
      </c>
      <c r="BK134" s="138">
        <f t="shared" si="9"/>
        <v>0</v>
      </c>
      <c r="BL134" s="15" t="s">
        <v>306</v>
      </c>
      <c r="BM134" s="137" t="s">
        <v>328</v>
      </c>
    </row>
    <row r="135" spans="2:65" s="1" customFormat="1" ht="16.5" customHeight="1">
      <c r="B135" s="126"/>
      <c r="C135" s="149" t="s">
        <v>329</v>
      </c>
      <c r="D135" s="149" t="s">
        <v>209</v>
      </c>
      <c r="E135" s="150" t="s">
        <v>330</v>
      </c>
      <c r="F135" s="151" t="s">
        <v>331</v>
      </c>
      <c r="G135" s="152" t="s">
        <v>260</v>
      </c>
      <c r="H135" s="153">
        <v>2</v>
      </c>
      <c r="I135" s="154"/>
      <c r="J135" s="154">
        <f t="shared" si="0"/>
        <v>0</v>
      </c>
      <c r="K135" s="151" t="s">
        <v>118</v>
      </c>
      <c r="L135" s="155"/>
      <c r="M135" s="156" t="s">
        <v>1</v>
      </c>
      <c r="N135" s="157" t="s">
        <v>35</v>
      </c>
      <c r="O135" s="135">
        <v>0</v>
      </c>
      <c r="P135" s="135">
        <f t="shared" si="1"/>
        <v>0</v>
      </c>
      <c r="Q135" s="135">
        <v>1.2999999999999999E-4</v>
      </c>
      <c r="R135" s="135">
        <f t="shared" si="2"/>
        <v>2.5999999999999998E-4</v>
      </c>
      <c r="S135" s="135">
        <v>0</v>
      </c>
      <c r="T135" s="136">
        <f t="shared" si="3"/>
        <v>0</v>
      </c>
      <c r="AR135" s="137" t="s">
        <v>311</v>
      </c>
      <c r="AT135" s="137" t="s">
        <v>209</v>
      </c>
      <c r="AU135" s="137" t="s">
        <v>79</v>
      </c>
      <c r="AY135" s="15" t="s">
        <v>111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5" t="s">
        <v>77</v>
      </c>
      <c r="BK135" s="138">
        <f t="shared" si="9"/>
        <v>0</v>
      </c>
      <c r="BL135" s="15" t="s">
        <v>306</v>
      </c>
      <c r="BM135" s="137" t="s">
        <v>332</v>
      </c>
    </row>
    <row r="136" spans="2:65" s="1" customFormat="1" ht="24.2" customHeight="1">
      <c r="B136" s="126"/>
      <c r="C136" s="149" t="s">
        <v>333</v>
      </c>
      <c r="D136" s="149" t="s">
        <v>209</v>
      </c>
      <c r="E136" s="150" t="s">
        <v>334</v>
      </c>
      <c r="F136" s="151" t="s">
        <v>335</v>
      </c>
      <c r="G136" s="152" t="s">
        <v>260</v>
      </c>
      <c r="H136" s="153">
        <v>4</v>
      </c>
      <c r="I136" s="154"/>
      <c r="J136" s="154">
        <f t="shared" si="0"/>
        <v>0</v>
      </c>
      <c r="K136" s="151" t="s">
        <v>118</v>
      </c>
      <c r="L136" s="155"/>
      <c r="M136" s="156" t="s">
        <v>1</v>
      </c>
      <c r="N136" s="157" t="s">
        <v>35</v>
      </c>
      <c r="O136" s="135">
        <v>0</v>
      </c>
      <c r="P136" s="135">
        <f t="shared" si="1"/>
        <v>0</v>
      </c>
      <c r="Q136" s="135">
        <v>1.8000000000000001E-4</v>
      </c>
      <c r="R136" s="135">
        <f t="shared" si="2"/>
        <v>7.2000000000000005E-4</v>
      </c>
      <c r="S136" s="135">
        <v>0</v>
      </c>
      <c r="T136" s="136">
        <f t="shared" si="3"/>
        <v>0</v>
      </c>
      <c r="AR136" s="137" t="s">
        <v>311</v>
      </c>
      <c r="AT136" s="137" t="s">
        <v>209</v>
      </c>
      <c r="AU136" s="137" t="s">
        <v>79</v>
      </c>
      <c r="AY136" s="15" t="s">
        <v>111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5" t="s">
        <v>77</v>
      </c>
      <c r="BK136" s="138">
        <f t="shared" si="9"/>
        <v>0</v>
      </c>
      <c r="BL136" s="15" t="s">
        <v>306</v>
      </c>
      <c r="BM136" s="137" t="s">
        <v>336</v>
      </c>
    </row>
    <row r="137" spans="2:65" s="1" customFormat="1" ht="16.5" customHeight="1">
      <c r="B137" s="126"/>
      <c r="C137" s="127" t="s">
        <v>269</v>
      </c>
      <c r="D137" s="127" t="s">
        <v>114</v>
      </c>
      <c r="E137" s="128" t="s">
        <v>337</v>
      </c>
      <c r="F137" s="129" t="s">
        <v>338</v>
      </c>
      <c r="G137" s="130" t="s">
        <v>260</v>
      </c>
      <c r="H137" s="131">
        <v>4</v>
      </c>
      <c r="I137" s="132"/>
      <c r="J137" s="132">
        <f t="shared" si="0"/>
        <v>0</v>
      </c>
      <c r="K137" s="129" t="s">
        <v>118</v>
      </c>
      <c r="L137" s="27"/>
      <c r="M137" s="133" t="s">
        <v>1</v>
      </c>
      <c r="N137" s="134" t="s">
        <v>35</v>
      </c>
      <c r="O137" s="135">
        <v>1.367</v>
      </c>
      <c r="P137" s="135">
        <f t="shared" si="1"/>
        <v>5.468</v>
      </c>
      <c r="Q137" s="135">
        <v>0</v>
      </c>
      <c r="R137" s="135">
        <f t="shared" si="2"/>
        <v>0</v>
      </c>
      <c r="S137" s="135">
        <v>0</v>
      </c>
      <c r="T137" s="136">
        <f t="shared" si="3"/>
        <v>0</v>
      </c>
      <c r="AR137" s="137" t="s">
        <v>306</v>
      </c>
      <c r="AT137" s="137" t="s">
        <v>114</v>
      </c>
      <c r="AU137" s="137" t="s">
        <v>79</v>
      </c>
      <c r="AY137" s="15" t="s">
        <v>111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5" t="s">
        <v>77</v>
      </c>
      <c r="BK137" s="138">
        <f t="shared" si="9"/>
        <v>0</v>
      </c>
      <c r="BL137" s="15" t="s">
        <v>306</v>
      </c>
      <c r="BM137" s="137" t="s">
        <v>339</v>
      </c>
    </row>
    <row r="138" spans="2:65" s="1" customFormat="1" ht="16.5" customHeight="1">
      <c r="B138" s="126"/>
      <c r="C138" s="149" t="s">
        <v>340</v>
      </c>
      <c r="D138" s="149" t="s">
        <v>209</v>
      </c>
      <c r="E138" s="150" t="s">
        <v>341</v>
      </c>
      <c r="F138" s="151" t="s">
        <v>342</v>
      </c>
      <c r="G138" s="152" t="s">
        <v>260</v>
      </c>
      <c r="H138" s="153">
        <v>4</v>
      </c>
      <c r="I138" s="154"/>
      <c r="J138" s="154">
        <f t="shared" si="0"/>
        <v>0</v>
      </c>
      <c r="K138" s="151" t="s">
        <v>118</v>
      </c>
      <c r="L138" s="155"/>
      <c r="M138" s="156" t="s">
        <v>1</v>
      </c>
      <c r="N138" s="157" t="s">
        <v>35</v>
      </c>
      <c r="O138" s="135">
        <v>0</v>
      </c>
      <c r="P138" s="135">
        <f t="shared" si="1"/>
        <v>0</v>
      </c>
      <c r="Q138" s="135">
        <v>5.0000000000000001E-4</v>
      </c>
      <c r="R138" s="135">
        <f t="shared" si="2"/>
        <v>2E-3</v>
      </c>
      <c r="S138" s="135">
        <v>0</v>
      </c>
      <c r="T138" s="136">
        <f t="shared" si="3"/>
        <v>0</v>
      </c>
      <c r="AR138" s="137" t="s">
        <v>311</v>
      </c>
      <c r="AT138" s="137" t="s">
        <v>209</v>
      </c>
      <c r="AU138" s="137" t="s">
        <v>79</v>
      </c>
      <c r="AY138" s="15" t="s">
        <v>111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5" t="s">
        <v>77</v>
      </c>
      <c r="BK138" s="138">
        <f t="shared" si="9"/>
        <v>0</v>
      </c>
      <c r="BL138" s="15" t="s">
        <v>306</v>
      </c>
      <c r="BM138" s="137" t="s">
        <v>343</v>
      </c>
    </row>
    <row r="139" spans="2:65" s="1" customFormat="1" ht="37.9" customHeight="1">
      <c r="B139" s="126"/>
      <c r="C139" s="127" t="s">
        <v>171</v>
      </c>
      <c r="D139" s="127" t="s">
        <v>114</v>
      </c>
      <c r="E139" s="128" t="s">
        <v>344</v>
      </c>
      <c r="F139" s="129" t="s">
        <v>345</v>
      </c>
      <c r="G139" s="130" t="s">
        <v>132</v>
      </c>
      <c r="H139" s="131">
        <v>100</v>
      </c>
      <c r="I139" s="132"/>
      <c r="J139" s="132">
        <f t="shared" si="0"/>
        <v>0</v>
      </c>
      <c r="K139" s="129" t="s">
        <v>118</v>
      </c>
      <c r="L139" s="27"/>
      <c r="M139" s="133" t="s">
        <v>1</v>
      </c>
      <c r="N139" s="134" t="s">
        <v>35</v>
      </c>
      <c r="O139" s="135">
        <v>0.17899999999999999</v>
      </c>
      <c r="P139" s="135">
        <f t="shared" si="1"/>
        <v>17.899999999999999</v>
      </c>
      <c r="Q139" s="135">
        <v>0</v>
      </c>
      <c r="R139" s="135">
        <f t="shared" si="2"/>
        <v>0</v>
      </c>
      <c r="S139" s="135">
        <v>0</v>
      </c>
      <c r="T139" s="136">
        <f t="shared" si="3"/>
        <v>0</v>
      </c>
      <c r="AR139" s="137" t="s">
        <v>306</v>
      </c>
      <c r="AT139" s="137" t="s">
        <v>114</v>
      </c>
      <c r="AU139" s="137" t="s">
        <v>79</v>
      </c>
      <c r="AY139" s="15" t="s">
        <v>111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5" t="s">
        <v>77</v>
      </c>
      <c r="BK139" s="138">
        <f t="shared" si="9"/>
        <v>0</v>
      </c>
      <c r="BL139" s="15" t="s">
        <v>306</v>
      </c>
      <c r="BM139" s="137" t="s">
        <v>346</v>
      </c>
    </row>
    <row r="140" spans="2:65" s="1" customFormat="1" ht="16.5" customHeight="1">
      <c r="B140" s="126"/>
      <c r="C140" s="149" t="s">
        <v>175</v>
      </c>
      <c r="D140" s="149" t="s">
        <v>209</v>
      </c>
      <c r="E140" s="150" t="s">
        <v>347</v>
      </c>
      <c r="F140" s="151" t="s">
        <v>348</v>
      </c>
      <c r="G140" s="152" t="s">
        <v>212</v>
      </c>
      <c r="H140" s="153">
        <v>100</v>
      </c>
      <c r="I140" s="154"/>
      <c r="J140" s="154">
        <f t="shared" si="0"/>
        <v>0</v>
      </c>
      <c r="K140" s="151" t="s">
        <v>118</v>
      </c>
      <c r="L140" s="155"/>
      <c r="M140" s="156" t="s">
        <v>1</v>
      </c>
      <c r="N140" s="157" t="s">
        <v>35</v>
      </c>
      <c r="O140" s="135">
        <v>0</v>
      </c>
      <c r="P140" s="135">
        <f t="shared" si="1"/>
        <v>0</v>
      </c>
      <c r="Q140" s="135">
        <v>1E-3</v>
      </c>
      <c r="R140" s="135">
        <f t="shared" si="2"/>
        <v>0.1</v>
      </c>
      <c r="S140" s="135">
        <v>0</v>
      </c>
      <c r="T140" s="136">
        <f t="shared" si="3"/>
        <v>0</v>
      </c>
      <c r="AR140" s="137" t="s">
        <v>311</v>
      </c>
      <c r="AT140" s="137" t="s">
        <v>209</v>
      </c>
      <c r="AU140" s="137" t="s">
        <v>79</v>
      </c>
      <c r="AY140" s="15" t="s">
        <v>111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5" t="s">
        <v>77</v>
      </c>
      <c r="BK140" s="138">
        <f t="shared" si="9"/>
        <v>0</v>
      </c>
      <c r="BL140" s="15" t="s">
        <v>306</v>
      </c>
      <c r="BM140" s="137" t="s">
        <v>349</v>
      </c>
    </row>
    <row r="141" spans="2:65" s="1" customFormat="1" ht="35.25" customHeight="1">
      <c r="B141" s="126"/>
      <c r="C141" s="127" t="s">
        <v>180</v>
      </c>
      <c r="D141" s="127" t="s">
        <v>114</v>
      </c>
      <c r="E141" s="128" t="s">
        <v>441</v>
      </c>
      <c r="F141" s="129" t="s">
        <v>442</v>
      </c>
      <c r="G141" s="130" t="s">
        <v>132</v>
      </c>
      <c r="H141" s="131">
        <v>100</v>
      </c>
      <c r="I141" s="132"/>
      <c r="J141" s="132">
        <f t="shared" si="0"/>
        <v>0</v>
      </c>
      <c r="K141" s="129" t="s">
        <v>118</v>
      </c>
      <c r="L141" s="27"/>
      <c r="M141" s="133" t="s">
        <v>1</v>
      </c>
      <c r="N141" s="134" t="s">
        <v>35</v>
      </c>
      <c r="O141" s="135">
        <v>0.13800000000000001</v>
      </c>
      <c r="P141" s="135">
        <f t="shared" si="1"/>
        <v>13.8</v>
      </c>
      <c r="Q141" s="135">
        <v>0</v>
      </c>
      <c r="R141" s="135">
        <f t="shared" si="2"/>
        <v>0</v>
      </c>
      <c r="S141" s="135">
        <v>0</v>
      </c>
      <c r="T141" s="136">
        <f t="shared" si="3"/>
        <v>0</v>
      </c>
      <c r="AR141" s="137" t="s">
        <v>306</v>
      </c>
      <c r="AT141" s="137" t="s">
        <v>114</v>
      </c>
      <c r="AU141" s="137" t="s">
        <v>79</v>
      </c>
      <c r="AY141" s="15" t="s">
        <v>111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5" t="s">
        <v>77</v>
      </c>
      <c r="BK141" s="138">
        <f t="shared" si="9"/>
        <v>0</v>
      </c>
      <c r="BL141" s="15" t="s">
        <v>306</v>
      </c>
      <c r="BM141" s="137" t="s">
        <v>350</v>
      </c>
    </row>
    <row r="142" spans="2:65" s="1" customFormat="1" ht="24.2" customHeight="1">
      <c r="B142" s="126"/>
      <c r="C142" s="149" t="s">
        <v>188</v>
      </c>
      <c r="D142" s="149" t="s">
        <v>209</v>
      </c>
      <c r="E142" s="150" t="s">
        <v>351</v>
      </c>
      <c r="F142" s="151" t="s">
        <v>352</v>
      </c>
      <c r="G142" s="152" t="s">
        <v>132</v>
      </c>
      <c r="H142" s="153">
        <v>100</v>
      </c>
      <c r="I142" s="154"/>
      <c r="J142" s="154">
        <f t="shared" si="0"/>
        <v>0</v>
      </c>
      <c r="K142" s="151" t="s">
        <v>118</v>
      </c>
      <c r="L142" s="155"/>
      <c r="M142" s="156" t="s">
        <v>1</v>
      </c>
      <c r="N142" s="157" t="s">
        <v>35</v>
      </c>
      <c r="O142" s="135">
        <v>0</v>
      </c>
      <c r="P142" s="135">
        <f t="shared" si="1"/>
        <v>0</v>
      </c>
      <c r="Q142" s="135">
        <v>8.9999999999999998E-4</v>
      </c>
      <c r="R142" s="135">
        <f t="shared" si="2"/>
        <v>0.09</v>
      </c>
      <c r="S142" s="135">
        <v>0</v>
      </c>
      <c r="T142" s="136">
        <f t="shared" si="3"/>
        <v>0</v>
      </c>
      <c r="AR142" s="137" t="s">
        <v>311</v>
      </c>
      <c r="AT142" s="137" t="s">
        <v>209</v>
      </c>
      <c r="AU142" s="137" t="s">
        <v>79</v>
      </c>
      <c r="AY142" s="15" t="s">
        <v>111</v>
      </c>
      <c r="BE142" s="138">
        <f t="shared" si="4"/>
        <v>0</v>
      </c>
      <c r="BF142" s="138">
        <f t="shared" si="5"/>
        <v>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5" t="s">
        <v>77</v>
      </c>
      <c r="BK142" s="138">
        <f t="shared" si="9"/>
        <v>0</v>
      </c>
      <c r="BL142" s="15" t="s">
        <v>306</v>
      </c>
      <c r="BM142" s="137" t="s">
        <v>353</v>
      </c>
    </row>
    <row r="143" spans="2:65" s="1" customFormat="1" ht="24.2" customHeight="1">
      <c r="B143" s="126"/>
      <c r="C143" s="127" t="s">
        <v>354</v>
      </c>
      <c r="D143" s="127" t="s">
        <v>114</v>
      </c>
      <c r="E143" s="128" t="s">
        <v>355</v>
      </c>
      <c r="F143" s="129" t="s">
        <v>356</v>
      </c>
      <c r="G143" s="130" t="s">
        <v>132</v>
      </c>
      <c r="H143" s="131">
        <v>90</v>
      </c>
      <c r="I143" s="132"/>
      <c r="J143" s="132">
        <f t="shared" si="0"/>
        <v>0</v>
      </c>
      <c r="K143" s="129" t="s">
        <v>118</v>
      </c>
      <c r="L143" s="27"/>
      <c r="M143" s="133" t="s">
        <v>1</v>
      </c>
      <c r="N143" s="134" t="s">
        <v>35</v>
      </c>
      <c r="O143" s="135">
        <v>2.1999999999999999E-2</v>
      </c>
      <c r="P143" s="135">
        <f t="shared" si="1"/>
        <v>1.98</v>
      </c>
      <c r="Q143" s="135">
        <v>0</v>
      </c>
      <c r="R143" s="135">
        <f t="shared" si="2"/>
        <v>0</v>
      </c>
      <c r="S143" s="135">
        <v>0</v>
      </c>
      <c r="T143" s="136">
        <f t="shared" si="3"/>
        <v>0</v>
      </c>
      <c r="AR143" s="137" t="s">
        <v>306</v>
      </c>
      <c r="AT143" s="137" t="s">
        <v>114</v>
      </c>
      <c r="AU143" s="137" t="s">
        <v>79</v>
      </c>
      <c r="AY143" s="15" t="s">
        <v>111</v>
      </c>
      <c r="BE143" s="138">
        <f t="shared" si="4"/>
        <v>0</v>
      </c>
      <c r="BF143" s="138">
        <f t="shared" si="5"/>
        <v>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5" t="s">
        <v>77</v>
      </c>
      <c r="BK143" s="138">
        <f t="shared" si="9"/>
        <v>0</v>
      </c>
      <c r="BL143" s="15" t="s">
        <v>306</v>
      </c>
      <c r="BM143" s="137" t="s">
        <v>357</v>
      </c>
    </row>
    <row r="144" spans="2:65" s="1" customFormat="1" ht="21.75" customHeight="1">
      <c r="B144" s="126"/>
      <c r="C144" s="127" t="s">
        <v>358</v>
      </c>
      <c r="D144" s="127" t="s">
        <v>114</v>
      </c>
      <c r="E144" s="128" t="s">
        <v>359</v>
      </c>
      <c r="F144" s="129" t="s">
        <v>360</v>
      </c>
      <c r="G144" s="130" t="s">
        <v>260</v>
      </c>
      <c r="H144" s="131">
        <v>20</v>
      </c>
      <c r="I144" s="132"/>
      <c r="J144" s="132">
        <f t="shared" si="0"/>
        <v>0</v>
      </c>
      <c r="K144" s="129" t="s">
        <v>118</v>
      </c>
      <c r="L144" s="27"/>
      <c r="M144" s="133" t="s">
        <v>1</v>
      </c>
      <c r="N144" s="134" t="s">
        <v>35</v>
      </c>
      <c r="O144" s="135">
        <v>0.13700000000000001</v>
      </c>
      <c r="P144" s="135">
        <f t="shared" si="1"/>
        <v>2.74</v>
      </c>
      <c r="Q144" s="135">
        <v>0</v>
      </c>
      <c r="R144" s="135">
        <f t="shared" si="2"/>
        <v>0</v>
      </c>
      <c r="S144" s="135">
        <v>0</v>
      </c>
      <c r="T144" s="136">
        <f t="shared" si="3"/>
        <v>0</v>
      </c>
      <c r="AR144" s="137" t="s">
        <v>306</v>
      </c>
      <c r="AT144" s="137" t="s">
        <v>114</v>
      </c>
      <c r="AU144" s="137" t="s">
        <v>79</v>
      </c>
      <c r="AY144" s="15" t="s">
        <v>111</v>
      </c>
      <c r="BE144" s="138">
        <f t="shared" si="4"/>
        <v>0</v>
      </c>
      <c r="BF144" s="138">
        <f t="shared" si="5"/>
        <v>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5" t="s">
        <v>77</v>
      </c>
      <c r="BK144" s="138">
        <f t="shared" si="9"/>
        <v>0</v>
      </c>
      <c r="BL144" s="15" t="s">
        <v>306</v>
      </c>
      <c r="BM144" s="137" t="s">
        <v>361</v>
      </c>
    </row>
    <row r="145" spans="2:65" s="12" customFormat="1">
      <c r="B145" s="139"/>
      <c r="D145" s="140" t="s">
        <v>125</v>
      </c>
      <c r="E145" s="141" t="s">
        <v>1</v>
      </c>
      <c r="F145" s="142" t="s">
        <v>362</v>
      </c>
      <c r="H145" s="143">
        <v>20</v>
      </c>
      <c r="L145" s="139"/>
      <c r="M145" s="144"/>
      <c r="T145" s="145"/>
      <c r="AT145" s="141" t="s">
        <v>125</v>
      </c>
      <c r="AU145" s="141" t="s">
        <v>79</v>
      </c>
      <c r="AV145" s="12" t="s">
        <v>79</v>
      </c>
      <c r="AW145" s="12" t="s">
        <v>28</v>
      </c>
      <c r="AX145" s="12" t="s">
        <v>77</v>
      </c>
      <c r="AY145" s="141" t="s">
        <v>111</v>
      </c>
    </row>
    <row r="146" spans="2:65" s="1" customFormat="1" ht="16.5" customHeight="1">
      <c r="B146" s="126"/>
      <c r="C146" s="127" t="s">
        <v>363</v>
      </c>
      <c r="D146" s="127" t="s">
        <v>114</v>
      </c>
      <c r="E146" s="128" t="s">
        <v>364</v>
      </c>
      <c r="F146" s="129" t="s">
        <v>365</v>
      </c>
      <c r="G146" s="130" t="s">
        <v>260</v>
      </c>
      <c r="H146" s="131">
        <v>4</v>
      </c>
      <c r="I146" s="132"/>
      <c r="J146" s="132">
        <f>ROUND(I146*H146,2)</f>
        <v>0</v>
      </c>
      <c r="K146" s="129" t="s">
        <v>1</v>
      </c>
      <c r="L146" s="27"/>
      <c r="M146" s="133" t="s">
        <v>1</v>
      </c>
      <c r="N146" s="134" t="s">
        <v>35</v>
      </c>
      <c r="O146" s="135">
        <v>0.71099999999999997</v>
      </c>
      <c r="P146" s="135">
        <f>O146*H146</f>
        <v>2.8439999999999999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306</v>
      </c>
      <c r="AT146" s="137" t="s">
        <v>114</v>
      </c>
      <c r="AU146" s="137" t="s">
        <v>79</v>
      </c>
      <c r="AY146" s="15" t="s">
        <v>111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5" t="s">
        <v>77</v>
      </c>
      <c r="BK146" s="138">
        <f>ROUND(I146*H146,2)</f>
        <v>0</v>
      </c>
      <c r="BL146" s="15" t="s">
        <v>306</v>
      </c>
      <c r="BM146" s="137" t="s">
        <v>366</v>
      </c>
    </row>
    <row r="147" spans="2:65" s="11" customFormat="1" ht="22.9" customHeight="1">
      <c r="B147" s="115"/>
      <c r="D147" s="116" t="s">
        <v>69</v>
      </c>
      <c r="E147" s="124" t="s">
        <v>367</v>
      </c>
      <c r="F147" s="124" t="s">
        <v>368</v>
      </c>
      <c r="J147" s="125">
        <f>J148+J150+J152+J153+J155+J157+J158+J159+J161+J163+J164+J165+J166+J167+J168+J169+J171+J172+J174+J175</f>
        <v>0</v>
      </c>
      <c r="L147" s="115"/>
      <c r="M147" s="119"/>
      <c r="P147" s="120">
        <f>SUM(P148:P176)</f>
        <v>78.386687999999992</v>
      </c>
      <c r="R147" s="120">
        <f>SUM(R148:R176)</f>
        <v>56.835062240000006</v>
      </c>
      <c r="T147" s="121">
        <f>SUM(T148:T176)</f>
        <v>0</v>
      </c>
      <c r="AR147" s="116" t="s">
        <v>121</v>
      </c>
      <c r="AT147" s="122" t="s">
        <v>69</v>
      </c>
      <c r="AU147" s="122" t="s">
        <v>77</v>
      </c>
      <c r="AY147" s="116" t="s">
        <v>111</v>
      </c>
      <c r="BK147" s="123">
        <f>SUM(BK148:BK176)</f>
        <v>0</v>
      </c>
    </row>
    <row r="148" spans="2:65" s="1" customFormat="1" ht="24.2" customHeight="1">
      <c r="B148" s="126"/>
      <c r="C148" s="127" t="s">
        <v>77</v>
      </c>
      <c r="D148" s="127" t="s">
        <v>114</v>
      </c>
      <c r="E148" s="128" t="s">
        <v>369</v>
      </c>
      <c r="F148" s="129" t="s">
        <v>370</v>
      </c>
      <c r="G148" s="130" t="s">
        <v>117</v>
      </c>
      <c r="H148" s="131">
        <v>31.2</v>
      </c>
      <c r="I148" s="132"/>
      <c r="J148" s="132">
        <f>ROUND(I148*H148,2)</f>
        <v>0</v>
      </c>
      <c r="K148" s="129" t="s">
        <v>118</v>
      </c>
      <c r="L148" s="27"/>
      <c r="M148" s="133" t="s">
        <v>1</v>
      </c>
      <c r="N148" s="134" t="s">
        <v>35</v>
      </c>
      <c r="O148" s="135">
        <v>0.55100000000000005</v>
      </c>
      <c r="P148" s="135">
        <f>O148*H148</f>
        <v>17.191200000000002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306</v>
      </c>
      <c r="AT148" s="137" t="s">
        <v>114</v>
      </c>
      <c r="AU148" s="137" t="s">
        <v>79</v>
      </c>
      <c r="AY148" s="15" t="s">
        <v>111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5" t="s">
        <v>77</v>
      </c>
      <c r="BK148" s="138">
        <f>ROUND(I148*H148,2)</f>
        <v>0</v>
      </c>
      <c r="BL148" s="15" t="s">
        <v>306</v>
      </c>
      <c r="BM148" s="137" t="s">
        <v>371</v>
      </c>
    </row>
    <row r="149" spans="2:65" s="12" customFormat="1">
      <c r="B149" s="139"/>
      <c r="D149" s="140" t="s">
        <v>125</v>
      </c>
      <c r="E149" s="141" t="s">
        <v>1</v>
      </c>
      <c r="F149" s="142" t="s">
        <v>372</v>
      </c>
      <c r="H149" s="143">
        <v>31.200000000000003</v>
      </c>
      <c r="L149" s="139"/>
      <c r="M149" s="144"/>
      <c r="T149" s="145"/>
      <c r="AT149" s="141" t="s">
        <v>125</v>
      </c>
      <c r="AU149" s="141" t="s">
        <v>79</v>
      </c>
      <c r="AV149" s="12" t="s">
        <v>79</v>
      </c>
      <c r="AW149" s="12" t="s">
        <v>28</v>
      </c>
      <c r="AX149" s="12" t="s">
        <v>77</v>
      </c>
      <c r="AY149" s="141" t="s">
        <v>111</v>
      </c>
    </row>
    <row r="150" spans="2:65" s="1" customFormat="1" ht="24.2" customHeight="1">
      <c r="B150" s="126"/>
      <c r="C150" s="127" t="s">
        <v>7</v>
      </c>
      <c r="D150" s="127" t="s">
        <v>114</v>
      </c>
      <c r="E150" s="128" t="s">
        <v>373</v>
      </c>
      <c r="F150" s="129" t="s">
        <v>374</v>
      </c>
      <c r="G150" s="130" t="s">
        <v>140</v>
      </c>
      <c r="H150" s="131">
        <v>1.8720000000000001</v>
      </c>
      <c r="I150" s="132"/>
      <c r="J150" s="132">
        <f>ROUND(I150*H150,2)</f>
        <v>0</v>
      </c>
      <c r="K150" s="129" t="s">
        <v>118</v>
      </c>
      <c r="L150" s="27"/>
      <c r="M150" s="133" t="s">
        <v>1</v>
      </c>
      <c r="N150" s="134" t="s">
        <v>35</v>
      </c>
      <c r="O150" s="135">
        <v>0.27200000000000002</v>
      </c>
      <c r="P150" s="135">
        <f>O150*H150</f>
        <v>0.50918400000000008</v>
      </c>
      <c r="Q150" s="135">
        <v>0</v>
      </c>
      <c r="R150" s="135">
        <f>Q150*H150</f>
        <v>0</v>
      </c>
      <c r="S150" s="135">
        <v>0</v>
      </c>
      <c r="T150" s="136">
        <f>S150*H150</f>
        <v>0</v>
      </c>
      <c r="AR150" s="137" t="s">
        <v>306</v>
      </c>
      <c r="AT150" s="137" t="s">
        <v>114</v>
      </c>
      <c r="AU150" s="137" t="s">
        <v>79</v>
      </c>
      <c r="AY150" s="15" t="s">
        <v>111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5" t="s">
        <v>77</v>
      </c>
      <c r="BK150" s="138">
        <f>ROUND(I150*H150,2)</f>
        <v>0</v>
      </c>
      <c r="BL150" s="15" t="s">
        <v>306</v>
      </c>
      <c r="BM150" s="137" t="s">
        <v>375</v>
      </c>
    </row>
    <row r="151" spans="2:65" s="12" customFormat="1">
      <c r="B151" s="139"/>
      <c r="D151" s="140" t="s">
        <v>125</v>
      </c>
      <c r="E151" s="141" t="s">
        <v>1</v>
      </c>
      <c r="F151" s="142" t="s">
        <v>376</v>
      </c>
      <c r="H151" s="143">
        <v>1.8719999999999999</v>
      </c>
      <c r="L151" s="139"/>
      <c r="M151" s="144"/>
      <c r="T151" s="145"/>
      <c r="AT151" s="141" t="s">
        <v>125</v>
      </c>
      <c r="AU151" s="141" t="s">
        <v>79</v>
      </c>
      <c r="AV151" s="12" t="s">
        <v>79</v>
      </c>
      <c r="AW151" s="12" t="s">
        <v>28</v>
      </c>
      <c r="AX151" s="12" t="s">
        <v>77</v>
      </c>
      <c r="AY151" s="141" t="s">
        <v>111</v>
      </c>
    </row>
    <row r="152" spans="2:65" s="1" customFormat="1" ht="24.2" customHeight="1">
      <c r="B152" s="126"/>
      <c r="C152" s="127" t="s">
        <v>79</v>
      </c>
      <c r="D152" s="127" t="s">
        <v>114</v>
      </c>
      <c r="E152" s="128" t="s">
        <v>377</v>
      </c>
      <c r="F152" s="129" t="s">
        <v>378</v>
      </c>
      <c r="G152" s="130" t="s">
        <v>132</v>
      </c>
      <c r="H152" s="131">
        <v>92</v>
      </c>
      <c r="I152" s="132"/>
      <c r="J152" s="132">
        <f>ROUND(I152*H152,2)</f>
        <v>0</v>
      </c>
      <c r="K152" s="129" t="s">
        <v>118</v>
      </c>
      <c r="L152" s="27"/>
      <c r="M152" s="133" t="s">
        <v>1</v>
      </c>
      <c r="N152" s="134" t="s">
        <v>35</v>
      </c>
      <c r="O152" s="135">
        <v>0.14899999999999999</v>
      </c>
      <c r="P152" s="135">
        <f>O152*H152</f>
        <v>13.708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306</v>
      </c>
      <c r="AT152" s="137" t="s">
        <v>114</v>
      </c>
      <c r="AU152" s="137" t="s">
        <v>79</v>
      </c>
      <c r="AY152" s="15" t="s">
        <v>111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5" t="s">
        <v>77</v>
      </c>
      <c r="BK152" s="138">
        <f>ROUND(I152*H152,2)</f>
        <v>0</v>
      </c>
      <c r="BL152" s="15" t="s">
        <v>306</v>
      </c>
      <c r="BM152" s="137" t="s">
        <v>379</v>
      </c>
    </row>
    <row r="153" spans="2:65" s="1" customFormat="1" ht="37.9" customHeight="1">
      <c r="B153" s="126"/>
      <c r="C153" s="127" t="s">
        <v>121</v>
      </c>
      <c r="D153" s="127" t="s">
        <v>114</v>
      </c>
      <c r="E153" s="128" t="s">
        <v>380</v>
      </c>
      <c r="F153" s="129" t="s">
        <v>381</v>
      </c>
      <c r="G153" s="130" t="s">
        <v>140</v>
      </c>
      <c r="H153" s="131">
        <v>25.76</v>
      </c>
      <c r="I153" s="132"/>
      <c r="J153" s="132">
        <f>ROUND(I153*H153,2)</f>
        <v>0</v>
      </c>
      <c r="K153" s="129" t="s">
        <v>118</v>
      </c>
      <c r="L153" s="27"/>
      <c r="M153" s="133" t="s">
        <v>1</v>
      </c>
      <c r="N153" s="134" t="s">
        <v>35</v>
      </c>
      <c r="O153" s="135">
        <v>9.4E-2</v>
      </c>
      <c r="P153" s="135">
        <f>O153*H153</f>
        <v>2.42144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306</v>
      </c>
      <c r="AT153" s="137" t="s">
        <v>114</v>
      </c>
      <c r="AU153" s="137" t="s">
        <v>79</v>
      </c>
      <c r="AY153" s="15" t="s">
        <v>111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5" t="s">
        <v>77</v>
      </c>
      <c r="BK153" s="138">
        <f>ROUND(I153*H153,2)</f>
        <v>0</v>
      </c>
      <c r="BL153" s="15" t="s">
        <v>306</v>
      </c>
      <c r="BM153" s="137" t="s">
        <v>382</v>
      </c>
    </row>
    <row r="154" spans="2:65" s="12" customFormat="1">
      <c r="B154" s="139"/>
      <c r="D154" s="140" t="s">
        <v>125</v>
      </c>
      <c r="E154" s="141" t="s">
        <v>1</v>
      </c>
      <c r="F154" s="142" t="s">
        <v>383</v>
      </c>
      <c r="H154" s="143">
        <v>25.759999999999998</v>
      </c>
      <c r="L154" s="139"/>
      <c r="M154" s="144"/>
      <c r="T154" s="145"/>
      <c r="AT154" s="141" t="s">
        <v>125</v>
      </c>
      <c r="AU154" s="141" t="s">
        <v>79</v>
      </c>
      <c r="AV154" s="12" t="s">
        <v>79</v>
      </c>
      <c r="AW154" s="12" t="s">
        <v>28</v>
      </c>
      <c r="AX154" s="12" t="s">
        <v>77</v>
      </c>
      <c r="AY154" s="141" t="s">
        <v>111</v>
      </c>
    </row>
    <row r="155" spans="2:65" s="1" customFormat="1" ht="37.9" customHeight="1">
      <c r="B155" s="126"/>
      <c r="C155" s="127" t="s">
        <v>119</v>
      </c>
      <c r="D155" s="127" t="s">
        <v>114</v>
      </c>
      <c r="E155" s="128" t="s">
        <v>384</v>
      </c>
      <c r="F155" s="129" t="s">
        <v>385</v>
      </c>
      <c r="G155" s="130" t="s">
        <v>140</v>
      </c>
      <c r="H155" s="131">
        <v>231.84</v>
      </c>
      <c r="I155" s="132"/>
      <c r="J155" s="132">
        <f>ROUND(I155*H155,2)</f>
        <v>0</v>
      </c>
      <c r="K155" s="129" t="s">
        <v>118</v>
      </c>
      <c r="L155" s="27"/>
      <c r="M155" s="133" t="s">
        <v>1</v>
      </c>
      <c r="N155" s="134" t="s">
        <v>35</v>
      </c>
      <c r="O155" s="135">
        <v>1.2999999999999999E-2</v>
      </c>
      <c r="P155" s="135">
        <f>O155*H155</f>
        <v>3.0139199999999997</v>
      </c>
      <c r="Q155" s="135">
        <v>0</v>
      </c>
      <c r="R155" s="135">
        <f>Q155*H155</f>
        <v>0</v>
      </c>
      <c r="S155" s="135">
        <v>0</v>
      </c>
      <c r="T155" s="136">
        <f>S155*H155</f>
        <v>0</v>
      </c>
      <c r="AR155" s="137" t="s">
        <v>306</v>
      </c>
      <c r="AT155" s="137" t="s">
        <v>114</v>
      </c>
      <c r="AU155" s="137" t="s">
        <v>79</v>
      </c>
      <c r="AY155" s="15" t="s">
        <v>111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5" t="s">
        <v>77</v>
      </c>
      <c r="BK155" s="138">
        <f>ROUND(I155*H155,2)</f>
        <v>0</v>
      </c>
      <c r="BL155" s="15" t="s">
        <v>306</v>
      </c>
      <c r="BM155" s="137" t="s">
        <v>386</v>
      </c>
    </row>
    <row r="156" spans="2:65" s="12" customFormat="1">
      <c r="B156" s="139"/>
      <c r="D156" s="140" t="s">
        <v>125</v>
      </c>
      <c r="E156" s="141" t="s">
        <v>1</v>
      </c>
      <c r="F156" s="142" t="s">
        <v>387</v>
      </c>
      <c r="H156" s="143">
        <v>231.84</v>
      </c>
      <c r="L156" s="139"/>
      <c r="M156" s="144"/>
      <c r="T156" s="145"/>
      <c r="AT156" s="141" t="s">
        <v>125</v>
      </c>
      <c r="AU156" s="141" t="s">
        <v>79</v>
      </c>
      <c r="AV156" s="12" t="s">
        <v>79</v>
      </c>
      <c r="AW156" s="12" t="s">
        <v>28</v>
      </c>
      <c r="AX156" s="12" t="s">
        <v>77</v>
      </c>
      <c r="AY156" s="141" t="s">
        <v>111</v>
      </c>
    </row>
    <row r="157" spans="2:65" s="1" customFormat="1" ht="24.2" customHeight="1">
      <c r="B157" s="126"/>
      <c r="C157" s="127" t="s">
        <v>113</v>
      </c>
      <c r="D157" s="127" t="s">
        <v>114</v>
      </c>
      <c r="E157" s="128" t="s">
        <v>388</v>
      </c>
      <c r="F157" s="129" t="s">
        <v>389</v>
      </c>
      <c r="G157" s="130" t="s">
        <v>154</v>
      </c>
      <c r="H157" s="131">
        <v>25.76</v>
      </c>
      <c r="I157" s="132"/>
      <c r="J157" s="132">
        <f>ROUND(I157*H157,2)</f>
        <v>0</v>
      </c>
      <c r="K157" s="129" t="s">
        <v>118</v>
      </c>
      <c r="L157" s="27"/>
      <c r="M157" s="133" t="s">
        <v>1</v>
      </c>
      <c r="N157" s="134" t="s">
        <v>35</v>
      </c>
      <c r="O157" s="135">
        <v>0</v>
      </c>
      <c r="P157" s="135">
        <f>O157*H157</f>
        <v>0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306</v>
      </c>
      <c r="AT157" s="137" t="s">
        <v>114</v>
      </c>
      <c r="AU157" s="137" t="s">
        <v>79</v>
      </c>
      <c r="AY157" s="15" t="s">
        <v>111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5" t="s">
        <v>77</v>
      </c>
      <c r="BK157" s="138">
        <f>ROUND(I157*H157,2)</f>
        <v>0</v>
      </c>
      <c r="BL157" s="15" t="s">
        <v>306</v>
      </c>
      <c r="BM157" s="137" t="s">
        <v>390</v>
      </c>
    </row>
    <row r="158" spans="2:65" s="1" customFormat="1" ht="24.2" customHeight="1">
      <c r="B158" s="126"/>
      <c r="C158" s="127" t="s">
        <v>137</v>
      </c>
      <c r="D158" s="127" t="s">
        <v>114</v>
      </c>
      <c r="E158" s="128" t="s">
        <v>391</v>
      </c>
      <c r="F158" s="129" t="s">
        <v>392</v>
      </c>
      <c r="G158" s="130" t="s">
        <v>132</v>
      </c>
      <c r="H158" s="131">
        <v>92</v>
      </c>
      <c r="I158" s="132"/>
      <c r="J158" s="132">
        <f>ROUND(I158*H158,2)</f>
        <v>0</v>
      </c>
      <c r="K158" s="129" t="s">
        <v>118</v>
      </c>
      <c r="L158" s="27"/>
      <c r="M158" s="133" t="s">
        <v>1</v>
      </c>
      <c r="N158" s="134" t="s">
        <v>35</v>
      </c>
      <c r="O158" s="135">
        <v>0.1</v>
      </c>
      <c r="P158" s="135">
        <f>O158*H158</f>
        <v>9.2000000000000011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306</v>
      </c>
      <c r="AT158" s="137" t="s">
        <v>114</v>
      </c>
      <c r="AU158" s="137" t="s">
        <v>79</v>
      </c>
      <c r="AY158" s="15" t="s">
        <v>111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5" t="s">
        <v>77</v>
      </c>
      <c r="BK158" s="138">
        <f>ROUND(I158*H158,2)</f>
        <v>0</v>
      </c>
      <c r="BL158" s="15" t="s">
        <v>306</v>
      </c>
      <c r="BM158" s="137" t="s">
        <v>393</v>
      </c>
    </row>
    <row r="159" spans="2:65" s="1" customFormat="1" ht="24.2" customHeight="1">
      <c r="B159" s="126"/>
      <c r="C159" s="127" t="s">
        <v>157</v>
      </c>
      <c r="D159" s="127" t="s">
        <v>114</v>
      </c>
      <c r="E159" s="128" t="s">
        <v>394</v>
      </c>
      <c r="F159" s="129" t="s">
        <v>395</v>
      </c>
      <c r="G159" s="130" t="s">
        <v>117</v>
      </c>
      <c r="H159" s="131">
        <v>31.2</v>
      </c>
      <c r="I159" s="132"/>
      <c r="J159" s="132">
        <f>ROUND(I159*H159,2)</f>
        <v>0</v>
      </c>
      <c r="K159" s="129" t="s">
        <v>118</v>
      </c>
      <c r="L159" s="27"/>
      <c r="M159" s="133" t="s">
        <v>1</v>
      </c>
      <c r="N159" s="134" t="s">
        <v>35</v>
      </c>
      <c r="O159" s="135">
        <v>4.3999999999999997E-2</v>
      </c>
      <c r="P159" s="135">
        <f>O159*H159</f>
        <v>1.3727999999999998</v>
      </c>
      <c r="Q159" s="135">
        <v>0</v>
      </c>
      <c r="R159" s="135">
        <f>Q159*H159</f>
        <v>0</v>
      </c>
      <c r="S159" s="135">
        <v>0</v>
      </c>
      <c r="T159" s="136">
        <f>S159*H159</f>
        <v>0</v>
      </c>
      <c r="AR159" s="137" t="s">
        <v>306</v>
      </c>
      <c r="AT159" s="137" t="s">
        <v>114</v>
      </c>
      <c r="AU159" s="137" t="s">
        <v>79</v>
      </c>
      <c r="AY159" s="15" t="s">
        <v>111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5" t="s">
        <v>77</v>
      </c>
      <c r="BK159" s="138">
        <f>ROUND(I159*H159,2)</f>
        <v>0</v>
      </c>
      <c r="BL159" s="15" t="s">
        <v>306</v>
      </c>
      <c r="BM159" s="137" t="s">
        <v>396</v>
      </c>
    </row>
    <row r="160" spans="2:65" s="12" customFormat="1">
      <c r="B160" s="139"/>
      <c r="D160" s="140" t="s">
        <v>125</v>
      </c>
      <c r="E160" s="141" t="s">
        <v>1</v>
      </c>
      <c r="F160" s="142" t="s">
        <v>372</v>
      </c>
      <c r="H160" s="143">
        <v>31.200000000000003</v>
      </c>
      <c r="L160" s="139"/>
      <c r="M160" s="144"/>
      <c r="T160" s="145"/>
      <c r="AT160" s="141" t="s">
        <v>125</v>
      </c>
      <c r="AU160" s="141" t="s">
        <v>79</v>
      </c>
      <c r="AV160" s="12" t="s">
        <v>79</v>
      </c>
      <c r="AW160" s="12" t="s">
        <v>28</v>
      </c>
      <c r="AX160" s="12" t="s">
        <v>77</v>
      </c>
      <c r="AY160" s="141" t="s">
        <v>111</v>
      </c>
    </row>
    <row r="161" spans="2:65" s="1" customFormat="1" ht="16.5" customHeight="1">
      <c r="B161" s="126"/>
      <c r="C161" s="149" t="s">
        <v>184</v>
      </c>
      <c r="D161" s="149" t="s">
        <v>209</v>
      </c>
      <c r="E161" s="150" t="s">
        <v>397</v>
      </c>
      <c r="F161" s="151" t="s">
        <v>398</v>
      </c>
      <c r="G161" s="152" t="s">
        <v>154</v>
      </c>
      <c r="H161" s="153">
        <v>46.368000000000002</v>
      </c>
      <c r="I161" s="154"/>
      <c r="J161" s="154">
        <f>ROUND(I161*H161,2)</f>
        <v>0</v>
      </c>
      <c r="K161" s="151" t="s">
        <v>118</v>
      </c>
      <c r="L161" s="155"/>
      <c r="M161" s="156" t="s">
        <v>1</v>
      </c>
      <c r="N161" s="157" t="s">
        <v>35</v>
      </c>
      <c r="O161" s="135">
        <v>0</v>
      </c>
      <c r="P161" s="135">
        <f>O161*H161</f>
        <v>0</v>
      </c>
      <c r="Q161" s="135">
        <v>1</v>
      </c>
      <c r="R161" s="135">
        <f>Q161*H161</f>
        <v>46.368000000000002</v>
      </c>
      <c r="S161" s="135">
        <v>0</v>
      </c>
      <c r="T161" s="136">
        <f>S161*H161</f>
        <v>0</v>
      </c>
      <c r="AR161" s="137" t="s">
        <v>311</v>
      </c>
      <c r="AT161" s="137" t="s">
        <v>209</v>
      </c>
      <c r="AU161" s="137" t="s">
        <v>79</v>
      </c>
      <c r="AY161" s="15" t="s">
        <v>111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5" t="s">
        <v>77</v>
      </c>
      <c r="BK161" s="138">
        <f>ROUND(I161*H161,2)</f>
        <v>0</v>
      </c>
      <c r="BL161" s="15" t="s">
        <v>306</v>
      </c>
      <c r="BM161" s="137" t="s">
        <v>399</v>
      </c>
    </row>
    <row r="162" spans="2:65" s="12" customFormat="1">
      <c r="B162" s="139"/>
      <c r="D162" s="140" t="s">
        <v>125</v>
      </c>
      <c r="E162" s="141" t="s">
        <v>1</v>
      </c>
      <c r="F162" s="142" t="s">
        <v>400</v>
      </c>
      <c r="H162" s="143">
        <v>46.368000000000009</v>
      </c>
      <c r="L162" s="139"/>
      <c r="M162" s="144"/>
      <c r="T162" s="145"/>
      <c r="AT162" s="141" t="s">
        <v>125</v>
      </c>
      <c r="AU162" s="141" t="s">
        <v>79</v>
      </c>
      <c r="AV162" s="12" t="s">
        <v>79</v>
      </c>
      <c r="AW162" s="12" t="s">
        <v>28</v>
      </c>
      <c r="AX162" s="12" t="s">
        <v>77</v>
      </c>
      <c r="AY162" s="141" t="s">
        <v>111</v>
      </c>
    </row>
    <row r="163" spans="2:65" s="1" customFormat="1" ht="24.2" customHeight="1">
      <c r="B163" s="126"/>
      <c r="C163" s="127" t="s">
        <v>228</v>
      </c>
      <c r="D163" s="127" t="s">
        <v>114</v>
      </c>
      <c r="E163" s="128" t="s">
        <v>401</v>
      </c>
      <c r="F163" s="129" t="s">
        <v>402</v>
      </c>
      <c r="G163" s="130" t="s">
        <v>140</v>
      </c>
      <c r="H163" s="131">
        <v>1.8720000000000001</v>
      </c>
      <c r="I163" s="132"/>
      <c r="J163" s="132">
        <f t="shared" ref="J163:J169" si="10">ROUND(I163*H163,2)</f>
        <v>0</v>
      </c>
      <c r="K163" s="129" t="s">
        <v>118</v>
      </c>
      <c r="L163" s="27"/>
      <c r="M163" s="133" t="s">
        <v>1</v>
      </c>
      <c r="N163" s="134" t="s">
        <v>35</v>
      </c>
      <c r="O163" s="135">
        <v>0.47699999999999998</v>
      </c>
      <c r="P163" s="135">
        <f t="shared" ref="P163:P169" si="11">O163*H163</f>
        <v>0.89294399999999996</v>
      </c>
      <c r="Q163" s="135">
        <v>0</v>
      </c>
      <c r="R163" s="135">
        <f t="shared" ref="R163:R169" si="12">Q163*H163</f>
        <v>0</v>
      </c>
      <c r="S163" s="135">
        <v>0</v>
      </c>
      <c r="T163" s="136">
        <f t="shared" ref="T163:T169" si="13">S163*H163</f>
        <v>0</v>
      </c>
      <c r="AR163" s="137" t="s">
        <v>306</v>
      </c>
      <c r="AT163" s="137" t="s">
        <v>114</v>
      </c>
      <c r="AU163" s="137" t="s">
        <v>79</v>
      </c>
      <c r="AY163" s="15" t="s">
        <v>111</v>
      </c>
      <c r="BE163" s="138">
        <f t="shared" ref="BE163:BE169" si="14">IF(N163="základní",J163,0)</f>
        <v>0</v>
      </c>
      <c r="BF163" s="138">
        <f t="shared" ref="BF163:BF169" si="15">IF(N163="snížená",J163,0)</f>
        <v>0</v>
      </c>
      <c r="BG163" s="138">
        <f t="shared" ref="BG163:BG169" si="16">IF(N163="zákl. přenesená",J163,0)</f>
        <v>0</v>
      </c>
      <c r="BH163" s="138">
        <f t="shared" ref="BH163:BH169" si="17">IF(N163="sníž. přenesená",J163,0)</f>
        <v>0</v>
      </c>
      <c r="BI163" s="138">
        <f t="shared" ref="BI163:BI169" si="18">IF(N163="nulová",J163,0)</f>
        <v>0</v>
      </c>
      <c r="BJ163" s="15" t="s">
        <v>77</v>
      </c>
      <c r="BK163" s="138">
        <f t="shared" ref="BK163:BK169" si="19">ROUND(I163*H163,2)</f>
        <v>0</v>
      </c>
      <c r="BL163" s="15" t="s">
        <v>306</v>
      </c>
      <c r="BM163" s="137" t="s">
        <v>403</v>
      </c>
    </row>
    <row r="164" spans="2:65" s="1" customFormat="1" ht="24.2" customHeight="1">
      <c r="B164" s="126"/>
      <c r="C164" s="127" t="s">
        <v>143</v>
      </c>
      <c r="D164" s="127" t="s">
        <v>114</v>
      </c>
      <c r="E164" s="128" t="s">
        <v>404</v>
      </c>
      <c r="F164" s="129" t="s">
        <v>405</v>
      </c>
      <c r="G164" s="130" t="s">
        <v>132</v>
      </c>
      <c r="H164" s="131">
        <v>92</v>
      </c>
      <c r="I164" s="132"/>
      <c r="J164" s="132">
        <f t="shared" si="10"/>
        <v>0</v>
      </c>
      <c r="K164" s="129" t="s">
        <v>118</v>
      </c>
      <c r="L164" s="27"/>
      <c r="M164" s="133" t="s">
        <v>1</v>
      </c>
      <c r="N164" s="134" t="s">
        <v>35</v>
      </c>
      <c r="O164" s="135">
        <v>9.1999999999999998E-2</v>
      </c>
      <c r="P164" s="135">
        <f t="shared" si="11"/>
        <v>8.4640000000000004</v>
      </c>
      <c r="Q164" s="135">
        <v>0</v>
      </c>
      <c r="R164" s="135">
        <f t="shared" si="12"/>
        <v>0</v>
      </c>
      <c r="S164" s="135">
        <v>0</v>
      </c>
      <c r="T164" s="136">
        <f t="shared" si="13"/>
        <v>0</v>
      </c>
      <c r="AR164" s="137" t="s">
        <v>306</v>
      </c>
      <c r="AT164" s="137" t="s">
        <v>114</v>
      </c>
      <c r="AU164" s="137" t="s">
        <v>79</v>
      </c>
      <c r="AY164" s="15" t="s">
        <v>111</v>
      </c>
      <c r="BE164" s="138">
        <f t="shared" si="14"/>
        <v>0</v>
      </c>
      <c r="BF164" s="138">
        <f t="shared" si="15"/>
        <v>0</v>
      </c>
      <c r="BG164" s="138">
        <f t="shared" si="16"/>
        <v>0</v>
      </c>
      <c r="BH164" s="138">
        <f t="shared" si="17"/>
        <v>0</v>
      </c>
      <c r="BI164" s="138">
        <f t="shared" si="18"/>
        <v>0</v>
      </c>
      <c r="BJ164" s="15" t="s">
        <v>77</v>
      </c>
      <c r="BK164" s="138">
        <f t="shared" si="19"/>
        <v>0</v>
      </c>
      <c r="BL164" s="15" t="s">
        <v>306</v>
      </c>
      <c r="BM164" s="137" t="s">
        <v>406</v>
      </c>
    </row>
    <row r="165" spans="2:65" s="1" customFormat="1" ht="21.75" customHeight="1">
      <c r="B165" s="126"/>
      <c r="C165" s="127" t="s">
        <v>8</v>
      </c>
      <c r="D165" s="127" t="s">
        <v>114</v>
      </c>
      <c r="E165" s="128" t="s">
        <v>407</v>
      </c>
      <c r="F165" s="129" t="s">
        <v>408</v>
      </c>
      <c r="G165" s="130" t="s">
        <v>132</v>
      </c>
      <c r="H165" s="131">
        <v>90</v>
      </c>
      <c r="I165" s="132"/>
      <c r="J165" s="132">
        <f t="shared" si="10"/>
        <v>0</v>
      </c>
      <c r="K165" s="129" t="s">
        <v>118</v>
      </c>
      <c r="L165" s="27"/>
      <c r="M165" s="133" t="s">
        <v>1</v>
      </c>
      <c r="N165" s="134" t="s">
        <v>35</v>
      </c>
      <c r="O165" s="135">
        <v>2.1999999999999999E-2</v>
      </c>
      <c r="P165" s="135">
        <f t="shared" si="11"/>
        <v>1.98</v>
      </c>
      <c r="Q165" s="135">
        <v>6.0000000000000002E-5</v>
      </c>
      <c r="R165" s="135">
        <f t="shared" si="12"/>
        <v>5.4000000000000003E-3</v>
      </c>
      <c r="S165" s="135">
        <v>0</v>
      </c>
      <c r="T165" s="136">
        <f t="shared" si="13"/>
        <v>0</v>
      </c>
      <c r="AR165" s="137" t="s">
        <v>306</v>
      </c>
      <c r="AT165" s="137" t="s">
        <v>114</v>
      </c>
      <c r="AU165" s="137" t="s">
        <v>79</v>
      </c>
      <c r="AY165" s="15" t="s">
        <v>111</v>
      </c>
      <c r="BE165" s="138">
        <f t="shared" si="14"/>
        <v>0</v>
      </c>
      <c r="BF165" s="138">
        <f t="shared" si="15"/>
        <v>0</v>
      </c>
      <c r="BG165" s="138">
        <f t="shared" si="16"/>
        <v>0</v>
      </c>
      <c r="BH165" s="138">
        <f t="shared" si="17"/>
        <v>0</v>
      </c>
      <c r="BI165" s="138">
        <f t="shared" si="18"/>
        <v>0</v>
      </c>
      <c r="BJ165" s="15" t="s">
        <v>77</v>
      </c>
      <c r="BK165" s="138">
        <f t="shared" si="19"/>
        <v>0</v>
      </c>
      <c r="BL165" s="15" t="s">
        <v>306</v>
      </c>
      <c r="BM165" s="137" t="s">
        <v>409</v>
      </c>
    </row>
    <row r="166" spans="2:65" s="1" customFormat="1" ht="24.2" customHeight="1">
      <c r="B166" s="126"/>
      <c r="C166" s="127" t="s">
        <v>151</v>
      </c>
      <c r="D166" s="127" t="s">
        <v>114</v>
      </c>
      <c r="E166" s="128" t="s">
        <v>410</v>
      </c>
      <c r="F166" s="129" t="s">
        <v>411</v>
      </c>
      <c r="G166" s="130" t="s">
        <v>132</v>
      </c>
      <c r="H166" s="131">
        <v>90</v>
      </c>
      <c r="I166" s="132"/>
      <c r="J166" s="132">
        <f t="shared" si="10"/>
        <v>0</v>
      </c>
      <c r="K166" s="129" t="s">
        <v>118</v>
      </c>
      <c r="L166" s="27"/>
      <c r="M166" s="133" t="s">
        <v>1</v>
      </c>
      <c r="N166" s="134" t="s">
        <v>35</v>
      </c>
      <c r="O166" s="135">
        <v>0.17</v>
      </c>
      <c r="P166" s="135">
        <f t="shared" si="11"/>
        <v>15.3</v>
      </c>
      <c r="Q166" s="135">
        <v>0.108</v>
      </c>
      <c r="R166" s="135">
        <f t="shared" si="12"/>
        <v>9.7200000000000006</v>
      </c>
      <c r="S166" s="135">
        <v>0</v>
      </c>
      <c r="T166" s="136">
        <f t="shared" si="13"/>
        <v>0</v>
      </c>
      <c r="AR166" s="137" t="s">
        <v>306</v>
      </c>
      <c r="AT166" s="137" t="s">
        <v>114</v>
      </c>
      <c r="AU166" s="137" t="s">
        <v>79</v>
      </c>
      <c r="AY166" s="15" t="s">
        <v>111</v>
      </c>
      <c r="BE166" s="138">
        <f t="shared" si="14"/>
        <v>0</v>
      </c>
      <c r="BF166" s="138">
        <f t="shared" si="15"/>
        <v>0</v>
      </c>
      <c r="BG166" s="138">
        <f t="shared" si="16"/>
        <v>0</v>
      </c>
      <c r="BH166" s="138">
        <f t="shared" si="17"/>
        <v>0</v>
      </c>
      <c r="BI166" s="138">
        <f t="shared" si="18"/>
        <v>0</v>
      </c>
      <c r="BJ166" s="15" t="s">
        <v>77</v>
      </c>
      <c r="BK166" s="138">
        <f t="shared" si="19"/>
        <v>0</v>
      </c>
      <c r="BL166" s="15" t="s">
        <v>306</v>
      </c>
      <c r="BM166" s="137" t="s">
        <v>412</v>
      </c>
    </row>
    <row r="167" spans="2:65" s="1" customFormat="1" ht="24.2" customHeight="1">
      <c r="B167" s="126"/>
      <c r="C167" s="149" t="s">
        <v>257</v>
      </c>
      <c r="D167" s="149" t="s">
        <v>209</v>
      </c>
      <c r="E167" s="150" t="s">
        <v>413</v>
      </c>
      <c r="F167" s="151" t="s">
        <v>414</v>
      </c>
      <c r="G167" s="152" t="s">
        <v>132</v>
      </c>
      <c r="H167" s="153">
        <v>90</v>
      </c>
      <c r="I167" s="154"/>
      <c r="J167" s="154">
        <f t="shared" si="10"/>
        <v>0</v>
      </c>
      <c r="K167" s="151" t="s">
        <v>118</v>
      </c>
      <c r="L167" s="155"/>
      <c r="M167" s="156" t="s">
        <v>1</v>
      </c>
      <c r="N167" s="157" t="s">
        <v>35</v>
      </c>
      <c r="O167" s="135">
        <v>0</v>
      </c>
      <c r="P167" s="135">
        <f t="shared" si="11"/>
        <v>0</v>
      </c>
      <c r="Q167" s="135">
        <v>4.2999999999999999E-4</v>
      </c>
      <c r="R167" s="135">
        <f t="shared" si="12"/>
        <v>3.8699999999999998E-2</v>
      </c>
      <c r="S167" s="135">
        <v>0</v>
      </c>
      <c r="T167" s="136">
        <f t="shared" si="13"/>
        <v>0</v>
      </c>
      <c r="AR167" s="137" t="s">
        <v>311</v>
      </c>
      <c r="AT167" s="137" t="s">
        <v>209</v>
      </c>
      <c r="AU167" s="137" t="s">
        <v>79</v>
      </c>
      <c r="AY167" s="15" t="s">
        <v>111</v>
      </c>
      <c r="BE167" s="138">
        <f t="shared" si="14"/>
        <v>0</v>
      </c>
      <c r="BF167" s="138">
        <f t="shared" si="15"/>
        <v>0</v>
      </c>
      <c r="BG167" s="138">
        <f t="shared" si="16"/>
        <v>0</v>
      </c>
      <c r="BH167" s="138">
        <f t="shared" si="17"/>
        <v>0</v>
      </c>
      <c r="BI167" s="138">
        <f t="shared" si="18"/>
        <v>0</v>
      </c>
      <c r="BJ167" s="15" t="s">
        <v>77</v>
      </c>
      <c r="BK167" s="138">
        <f t="shared" si="19"/>
        <v>0</v>
      </c>
      <c r="BL167" s="15" t="s">
        <v>306</v>
      </c>
      <c r="BM167" s="137" t="s">
        <v>415</v>
      </c>
    </row>
    <row r="168" spans="2:65" s="1" customFormat="1" ht="24.2" customHeight="1">
      <c r="B168" s="126"/>
      <c r="C168" s="149" t="s">
        <v>216</v>
      </c>
      <c r="D168" s="149" t="s">
        <v>209</v>
      </c>
      <c r="E168" s="150" t="s">
        <v>416</v>
      </c>
      <c r="F168" s="151" t="s">
        <v>417</v>
      </c>
      <c r="G168" s="152" t="s">
        <v>132</v>
      </c>
      <c r="H168" s="153">
        <v>15</v>
      </c>
      <c r="I168" s="154"/>
      <c r="J168" s="154">
        <f t="shared" si="10"/>
        <v>0</v>
      </c>
      <c r="K168" s="151" t="s">
        <v>118</v>
      </c>
      <c r="L168" s="155"/>
      <c r="M168" s="156" t="s">
        <v>1</v>
      </c>
      <c r="N168" s="157" t="s">
        <v>35</v>
      </c>
      <c r="O168" s="135">
        <v>0</v>
      </c>
      <c r="P168" s="135">
        <f t="shared" si="11"/>
        <v>0</v>
      </c>
      <c r="Q168" s="135">
        <v>3.1E-2</v>
      </c>
      <c r="R168" s="135">
        <f t="shared" si="12"/>
        <v>0.46499999999999997</v>
      </c>
      <c r="S168" s="135">
        <v>0</v>
      </c>
      <c r="T168" s="136">
        <f t="shared" si="13"/>
        <v>0</v>
      </c>
      <c r="AR168" s="137" t="s">
        <v>311</v>
      </c>
      <c r="AT168" s="137" t="s">
        <v>209</v>
      </c>
      <c r="AU168" s="137" t="s">
        <v>79</v>
      </c>
      <c r="AY168" s="15" t="s">
        <v>111</v>
      </c>
      <c r="BE168" s="138">
        <f t="shared" si="14"/>
        <v>0</v>
      </c>
      <c r="BF168" s="138">
        <f t="shared" si="15"/>
        <v>0</v>
      </c>
      <c r="BG168" s="138">
        <f t="shared" si="16"/>
        <v>0</v>
      </c>
      <c r="BH168" s="138">
        <f t="shared" si="17"/>
        <v>0</v>
      </c>
      <c r="BI168" s="138">
        <f t="shared" si="18"/>
        <v>0</v>
      </c>
      <c r="BJ168" s="15" t="s">
        <v>77</v>
      </c>
      <c r="BK168" s="138">
        <f t="shared" si="19"/>
        <v>0</v>
      </c>
      <c r="BL168" s="15" t="s">
        <v>306</v>
      </c>
      <c r="BM168" s="137" t="s">
        <v>418</v>
      </c>
    </row>
    <row r="169" spans="2:65" s="1" customFormat="1" ht="21.75" customHeight="1">
      <c r="B169" s="126"/>
      <c r="C169" s="149" t="s">
        <v>252</v>
      </c>
      <c r="D169" s="149" t="s">
        <v>209</v>
      </c>
      <c r="E169" s="150" t="s">
        <v>419</v>
      </c>
      <c r="F169" s="151" t="s">
        <v>420</v>
      </c>
      <c r="G169" s="152" t="s">
        <v>260</v>
      </c>
      <c r="H169" s="153">
        <v>30</v>
      </c>
      <c r="I169" s="154"/>
      <c r="J169" s="154">
        <f t="shared" si="10"/>
        <v>0</v>
      </c>
      <c r="K169" s="151" t="s">
        <v>118</v>
      </c>
      <c r="L169" s="155"/>
      <c r="M169" s="156" t="s">
        <v>1</v>
      </c>
      <c r="N169" s="157" t="s">
        <v>35</v>
      </c>
      <c r="O169" s="135">
        <v>0</v>
      </c>
      <c r="P169" s="135">
        <f t="shared" si="11"/>
        <v>0</v>
      </c>
      <c r="Q169" s="135">
        <v>6.0000000000000001E-3</v>
      </c>
      <c r="R169" s="135">
        <f t="shared" si="12"/>
        <v>0.18</v>
      </c>
      <c r="S169" s="135">
        <v>0</v>
      </c>
      <c r="T169" s="136">
        <f t="shared" si="13"/>
        <v>0</v>
      </c>
      <c r="AR169" s="137" t="s">
        <v>311</v>
      </c>
      <c r="AT169" s="137" t="s">
        <v>209</v>
      </c>
      <c r="AU169" s="137" t="s">
        <v>79</v>
      </c>
      <c r="AY169" s="15" t="s">
        <v>111</v>
      </c>
      <c r="BE169" s="138">
        <f t="shared" si="14"/>
        <v>0</v>
      </c>
      <c r="BF169" s="138">
        <f t="shared" si="15"/>
        <v>0</v>
      </c>
      <c r="BG169" s="138">
        <f t="shared" si="16"/>
        <v>0</v>
      </c>
      <c r="BH169" s="138">
        <f t="shared" si="17"/>
        <v>0</v>
      </c>
      <c r="BI169" s="138">
        <f t="shared" si="18"/>
        <v>0</v>
      </c>
      <c r="BJ169" s="15" t="s">
        <v>77</v>
      </c>
      <c r="BK169" s="138">
        <f t="shared" si="19"/>
        <v>0</v>
      </c>
      <c r="BL169" s="15" t="s">
        <v>306</v>
      </c>
      <c r="BM169" s="137" t="s">
        <v>421</v>
      </c>
    </row>
    <row r="170" spans="2:65" s="12" customFormat="1">
      <c r="B170" s="139"/>
      <c r="D170" s="140" t="s">
        <v>125</v>
      </c>
      <c r="E170" s="141" t="s">
        <v>1</v>
      </c>
      <c r="F170" s="142" t="s">
        <v>422</v>
      </c>
      <c r="H170" s="143">
        <v>30</v>
      </c>
      <c r="L170" s="139"/>
      <c r="M170" s="144"/>
      <c r="T170" s="145"/>
      <c r="AT170" s="141" t="s">
        <v>125</v>
      </c>
      <c r="AU170" s="141" t="s">
        <v>79</v>
      </c>
      <c r="AV170" s="12" t="s">
        <v>79</v>
      </c>
      <c r="AW170" s="12" t="s">
        <v>28</v>
      </c>
      <c r="AX170" s="12" t="s">
        <v>77</v>
      </c>
      <c r="AY170" s="141" t="s">
        <v>111</v>
      </c>
    </row>
    <row r="171" spans="2:65" s="1" customFormat="1" ht="33" customHeight="1">
      <c r="B171" s="126"/>
      <c r="C171" s="127" t="s">
        <v>162</v>
      </c>
      <c r="D171" s="127" t="s">
        <v>114</v>
      </c>
      <c r="E171" s="128" t="s">
        <v>423</v>
      </c>
      <c r="F171" s="129" t="s">
        <v>424</v>
      </c>
      <c r="G171" s="130" t="s">
        <v>132</v>
      </c>
      <c r="H171" s="131">
        <v>15</v>
      </c>
      <c r="I171" s="132"/>
      <c r="J171" s="132">
        <f>ROUND(I171*H171,2)</f>
        <v>0</v>
      </c>
      <c r="K171" s="129" t="s">
        <v>118</v>
      </c>
      <c r="L171" s="27"/>
      <c r="M171" s="133" t="s">
        <v>1</v>
      </c>
      <c r="N171" s="134" t="s">
        <v>35</v>
      </c>
      <c r="O171" s="135">
        <v>0.14199999999999999</v>
      </c>
      <c r="P171" s="135">
        <f>O171*H171</f>
        <v>2.13</v>
      </c>
      <c r="Q171" s="135">
        <v>0</v>
      </c>
      <c r="R171" s="135">
        <f>Q171*H171</f>
        <v>0</v>
      </c>
      <c r="S171" s="135">
        <v>0</v>
      </c>
      <c r="T171" s="136">
        <f>S171*H171</f>
        <v>0</v>
      </c>
      <c r="AR171" s="137" t="s">
        <v>306</v>
      </c>
      <c r="AT171" s="137" t="s">
        <v>114</v>
      </c>
      <c r="AU171" s="137" t="s">
        <v>79</v>
      </c>
      <c r="AY171" s="15" t="s">
        <v>111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5" t="s">
        <v>77</v>
      </c>
      <c r="BK171" s="138">
        <f>ROUND(I171*H171,2)</f>
        <v>0</v>
      </c>
      <c r="BL171" s="15" t="s">
        <v>306</v>
      </c>
      <c r="BM171" s="137" t="s">
        <v>425</v>
      </c>
    </row>
    <row r="172" spans="2:65" s="1" customFormat="1" ht="24.2" customHeight="1">
      <c r="B172" s="126"/>
      <c r="C172" s="127" t="s">
        <v>147</v>
      </c>
      <c r="D172" s="127" t="s">
        <v>114</v>
      </c>
      <c r="E172" s="128" t="s">
        <v>426</v>
      </c>
      <c r="F172" s="129" t="s">
        <v>427</v>
      </c>
      <c r="G172" s="130" t="s">
        <v>117</v>
      </c>
      <c r="H172" s="131">
        <v>6.4</v>
      </c>
      <c r="I172" s="132"/>
      <c r="J172" s="132">
        <f>ROUND(I172*H172,2)</f>
        <v>0</v>
      </c>
      <c r="K172" s="129" t="s">
        <v>118</v>
      </c>
      <c r="L172" s="27"/>
      <c r="M172" s="133" t="s">
        <v>1</v>
      </c>
      <c r="N172" s="134" t="s">
        <v>35</v>
      </c>
      <c r="O172" s="135">
        <v>0.16300000000000001</v>
      </c>
      <c r="P172" s="135">
        <f>O172*H172</f>
        <v>1.0432000000000001</v>
      </c>
      <c r="Q172" s="135">
        <v>0</v>
      </c>
      <c r="R172" s="135">
        <f>Q172*H172</f>
        <v>0</v>
      </c>
      <c r="S172" s="135">
        <v>0</v>
      </c>
      <c r="T172" s="136">
        <f>S172*H172</f>
        <v>0</v>
      </c>
      <c r="AR172" s="137" t="s">
        <v>306</v>
      </c>
      <c r="AT172" s="137" t="s">
        <v>114</v>
      </c>
      <c r="AU172" s="137" t="s">
        <v>79</v>
      </c>
      <c r="AY172" s="15" t="s">
        <v>111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5" t="s">
        <v>77</v>
      </c>
      <c r="BK172" s="138">
        <f>ROUND(I172*H172,2)</f>
        <v>0</v>
      </c>
      <c r="BL172" s="15" t="s">
        <v>306</v>
      </c>
      <c r="BM172" s="137" t="s">
        <v>428</v>
      </c>
    </row>
    <row r="173" spans="2:65" s="12" customFormat="1">
      <c r="B173" s="139"/>
      <c r="D173" s="140" t="s">
        <v>125</v>
      </c>
      <c r="E173" s="141" t="s">
        <v>1</v>
      </c>
      <c r="F173" s="142" t="s">
        <v>429</v>
      </c>
      <c r="H173" s="143">
        <v>6.4</v>
      </c>
      <c r="L173" s="139"/>
      <c r="M173" s="144"/>
      <c r="T173" s="145"/>
      <c r="AT173" s="141" t="s">
        <v>125</v>
      </c>
      <c r="AU173" s="141" t="s">
        <v>79</v>
      </c>
      <c r="AV173" s="12" t="s">
        <v>79</v>
      </c>
      <c r="AW173" s="12" t="s">
        <v>28</v>
      </c>
      <c r="AX173" s="12" t="s">
        <v>77</v>
      </c>
      <c r="AY173" s="141" t="s">
        <v>111</v>
      </c>
    </row>
    <row r="174" spans="2:65" s="1" customFormat="1" ht="16.5" customHeight="1">
      <c r="B174" s="126"/>
      <c r="C174" s="127" t="s">
        <v>223</v>
      </c>
      <c r="D174" s="127" t="s">
        <v>114</v>
      </c>
      <c r="E174" s="128" t="s">
        <v>430</v>
      </c>
      <c r="F174" s="129" t="s">
        <v>431</v>
      </c>
      <c r="G174" s="130" t="s">
        <v>260</v>
      </c>
      <c r="H174" s="131">
        <v>4</v>
      </c>
      <c r="I174" s="132"/>
      <c r="J174" s="132">
        <f>ROUND(I174*H174,2)</f>
        <v>0</v>
      </c>
      <c r="K174" s="129" t="s">
        <v>1</v>
      </c>
      <c r="L174" s="27"/>
      <c r="M174" s="133" t="s">
        <v>1</v>
      </c>
      <c r="N174" s="134" t="s">
        <v>35</v>
      </c>
      <c r="O174" s="135">
        <v>0.28999999999999998</v>
      </c>
      <c r="P174" s="135">
        <f>O174*H174</f>
        <v>1.1599999999999999</v>
      </c>
      <c r="Q174" s="135">
        <v>8.0000000000000007E-5</v>
      </c>
      <c r="R174" s="135">
        <f>Q174*H174</f>
        <v>3.2000000000000003E-4</v>
      </c>
      <c r="S174" s="135">
        <v>0</v>
      </c>
      <c r="T174" s="136">
        <f>S174*H174</f>
        <v>0</v>
      </c>
      <c r="AR174" s="137" t="s">
        <v>306</v>
      </c>
      <c r="AT174" s="137" t="s">
        <v>114</v>
      </c>
      <c r="AU174" s="137" t="s">
        <v>79</v>
      </c>
      <c r="AY174" s="15" t="s">
        <v>111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5" t="s">
        <v>77</v>
      </c>
      <c r="BK174" s="138">
        <f>ROUND(I174*H174,2)</f>
        <v>0</v>
      </c>
      <c r="BL174" s="15" t="s">
        <v>306</v>
      </c>
      <c r="BM174" s="137" t="s">
        <v>432</v>
      </c>
    </row>
    <row r="175" spans="2:65" s="1" customFormat="1" ht="24.2" customHeight="1">
      <c r="B175" s="126"/>
      <c r="C175" s="149" t="s">
        <v>232</v>
      </c>
      <c r="D175" s="149" t="s">
        <v>209</v>
      </c>
      <c r="E175" s="150" t="s">
        <v>433</v>
      </c>
      <c r="F175" s="151" t="s">
        <v>434</v>
      </c>
      <c r="G175" s="152" t="s">
        <v>132</v>
      </c>
      <c r="H175" s="153">
        <v>3.2639999999999998</v>
      </c>
      <c r="I175" s="154"/>
      <c r="J175" s="154">
        <f>ROUND(I175*H175,2)</f>
        <v>0</v>
      </c>
      <c r="K175" s="151" t="s">
        <v>118</v>
      </c>
      <c r="L175" s="155"/>
      <c r="M175" s="156" t="s">
        <v>1</v>
      </c>
      <c r="N175" s="157" t="s">
        <v>35</v>
      </c>
      <c r="O175" s="135">
        <v>0</v>
      </c>
      <c r="P175" s="135">
        <f>O175*H175</f>
        <v>0</v>
      </c>
      <c r="Q175" s="135">
        <v>1.7659999999999999E-2</v>
      </c>
      <c r="R175" s="135">
        <f>Q175*H175</f>
        <v>5.764223999999999E-2</v>
      </c>
      <c r="S175" s="135">
        <v>0</v>
      </c>
      <c r="T175" s="136">
        <f>S175*H175</f>
        <v>0</v>
      </c>
      <c r="AR175" s="137" t="s">
        <v>311</v>
      </c>
      <c r="AT175" s="137" t="s">
        <v>209</v>
      </c>
      <c r="AU175" s="137" t="s">
        <v>79</v>
      </c>
      <c r="AY175" s="15" t="s">
        <v>111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5" t="s">
        <v>77</v>
      </c>
      <c r="BK175" s="138">
        <f>ROUND(I175*H175,2)</f>
        <v>0</v>
      </c>
      <c r="BL175" s="15" t="s">
        <v>306</v>
      </c>
      <c r="BM175" s="137" t="s">
        <v>435</v>
      </c>
    </row>
    <row r="176" spans="2:65" s="12" customFormat="1">
      <c r="B176" s="139"/>
      <c r="D176" s="140" t="s">
        <v>125</v>
      </c>
      <c r="E176" s="141" t="s">
        <v>1</v>
      </c>
      <c r="F176" s="142" t="s">
        <v>436</v>
      </c>
      <c r="H176" s="143">
        <v>3.2640000000000002</v>
      </c>
      <c r="L176" s="139"/>
      <c r="M176" s="146"/>
      <c r="N176" s="147"/>
      <c r="O176" s="147"/>
      <c r="P176" s="147"/>
      <c r="Q176" s="147"/>
      <c r="R176" s="147"/>
      <c r="S176" s="147"/>
      <c r="T176" s="148"/>
      <c r="AT176" s="141" t="s">
        <v>125</v>
      </c>
      <c r="AU176" s="141" t="s">
        <v>79</v>
      </c>
      <c r="AV176" s="12" t="s">
        <v>79</v>
      </c>
      <c r="AW176" s="12" t="s">
        <v>28</v>
      </c>
      <c r="AX176" s="12" t="s">
        <v>77</v>
      </c>
      <c r="AY176" s="141" t="s">
        <v>111</v>
      </c>
    </row>
    <row r="177" spans="2:12" s="1" customFormat="1" ht="6.95" customHeight="1">
      <c r="B177" s="39"/>
      <c r="C177" s="40"/>
      <c r="D177" s="40"/>
      <c r="E177" s="40"/>
      <c r="F177" s="40"/>
      <c r="G177" s="40"/>
      <c r="H177" s="40"/>
      <c r="I177" s="40"/>
      <c r="J177" s="40"/>
      <c r="K177" s="40"/>
      <c r="L177" s="27"/>
    </row>
  </sheetData>
  <autoFilter ref="C120:K176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A - Demolice</vt:lpstr>
      <vt:lpstr>B - Komunikace</vt:lpstr>
      <vt:lpstr>C - Veřejné osvětlení</vt:lpstr>
      <vt:lpstr>'A - Demolice'!Názvy_tisku</vt:lpstr>
      <vt:lpstr>'B - Komunikace'!Názvy_tisku</vt:lpstr>
      <vt:lpstr>'C - Veřejné osvětlení'!Názvy_tisku</vt:lpstr>
      <vt:lpstr>'Rekapitulace stavby'!Názvy_tisku</vt:lpstr>
      <vt:lpstr>'A - Demolice'!Oblast_tisku</vt:lpstr>
      <vt:lpstr>'B - Komunikace'!Oblast_tisku</vt:lpstr>
      <vt:lpstr>'C - Veřejné osvětlení'!Oblast_tisku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Gabrlík</dc:creator>
  <cp:lastModifiedBy>Vaclav Safar</cp:lastModifiedBy>
  <dcterms:created xsi:type="dcterms:W3CDTF">2025-03-25T14:26:28Z</dcterms:created>
  <dcterms:modified xsi:type="dcterms:W3CDTF">2025-07-23T15:57:39Z</dcterms:modified>
</cp:coreProperties>
</file>